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autoCompressPictures="0"/>
  <mc:AlternateContent xmlns:mc="http://schemas.openxmlformats.org/markup-compatibility/2006">
    <mc:Choice Requires="x15">
      <x15ac:absPath xmlns:x15ac="http://schemas.microsoft.com/office/spreadsheetml/2010/11/ac" url="C:\Users\GavinWu\Downloads\2024 EMRT Updates\"/>
    </mc:Choice>
  </mc:AlternateContent>
  <xr:revisionPtr revIDLastSave="0" documentId="8_{B3157846-86B6-42A2-8D3A-725FD9B62E5C}"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10" yWindow="-110" windowWidth="19420" windowHeight="10420" tabRatio="789"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c r="D4" i="5"/>
  <c r="E4" i="5"/>
  <c r="V6" i="5"/>
  <c r="E6" i="5"/>
  <c r="V7" i="5"/>
  <c r="E7" i="5"/>
  <c r="V8"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4" i="6" a="1"/>
  <c r="G64" i="6"/>
  <c r="H64" i="6"/>
  <c r="G60" i="6"/>
  <c r="B15" i="6"/>
  <c r="B20" i="6"/>
  <c r="F23" i="6"/>
  <c r="F60" i="6"/>
  <c r="H60" i="6"/>
  <c r="G15" i="6"/>
  <c r="H15" i="6"/>
  <c r="F20" i="6"/>
  <c r="G20" i="6"/>
  <c r="H20" i="6"/>
  <c r="B23" i="6"/>
  <c r="G23" i="6"/>
  <c r="H23" i="6"/>
  <c r="F28" i="6"/>
  <c r="H28" i="6"/>
  <c r="F33" i="6"/>
  <c r="H33" i="6"/>
  <c r="F38" i="6"/>
  <c r="H38" i="6"/>
  <c r="F43" i="6"/>
  <c r="H43" i="6"/>
  <c r="F48" i="6"/>
  <c r="H48" i="6"/>
  <c r="F49" i="6"/>
  <c r="H49" i="6"/>
  <c r="F50" i="6"/>
  <c r="H50" i="6"/>
  <c r="F52" i="6"/>
  <c r="H52" i="6"/>
  <c r="F53" i="6"/>
  <c r="H53" i="6"/>
  <c r="F54" i="6"/>
  <c r="H54" i="6"/>
  <c r="F55" i="6"/>
  <c r="H55" i="6"/>
  <c r="F57" i="6"/>
  <c r="H57" i="6"/>
  <c r="F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H65"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J35" i="6"/>
  <c r="I36" i="6"/>
  <c r="J36" i="6"/>
  <c r="I38" i="6"/>
  <c r="J38" i="6"/>
  <c r="I39" i="6"/>
  <c r="J39" i="6"/>
  <c r="I40" i="6"/>
  <c r="J40" i="6"/>
  <c r="I41" i="6"/>
  <c r="J41" i="6"/>
  <c r="I43" i="6"/>
  <c r="J43" i="6"/>
  <c r="I44" i="6"/>
  <c r="J44" i="6"/>
  <c r="I45" i="6"/>
  <c r="I46" i="6"/>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B53" i="6"/>
  <c r="B52" i="6"/>
  <c r="P27" i="4"/>
  <c r="G53" i="6"/>
  <c r="G52" i="6"/>
  <c r="B57" i="6"/>
  <c r="G57" i="6"/>
  <c r="B55" i="6"/>
  <c r="G55" i="6"/>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c r="F2347" i="5"/>
  <c r="I2451" i="5"/>
  <c r="R2495" i="5"/>
  <c r="D11" i="4"/>
  <c r="B58" i="6"/>
  <c r="G58" i="6"/>
  <c r="B54" i="6"/>
  <c r="G54" i="6"/>
  <c r="B49" i="6"/>
  <c r="G49"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c r="D13" i="6"/>
  <c r="B12" i="6"/>
  <c r="G12" i="6"/>
  <c r="H12" i="6"/>
  <c r="D12" i="6"/>
  <c r="D11" i="6"/>
  <c r="B10" i="6"/>
  <c r="G10" i="6"/>
  <c r="H10" i="6"/>
  <c r="D10" i="6"/>
  <c r="B9" i="6"/>
  <c r="G9" i="6"/>
  <c r="H9" i="6"/>
  <c r="D9" i="6"/>
  <c r="D8" i="6"/>
  <c r="B7" i="6"/>
  <c r="G7" i="6"/>
  <c r="H7" i="6"/>
  <c r="D7" i="6"/>
  <c r="B4" i="6"/>
  <c r="G4" i="6"/>
  <c r="H4"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c r="A24" i="2"/>
  <c r="A30" i="2"/>
  <c r="B3" i="3"/>
  <c r="A9" i="2"/>
  <c r="H62" i="5"/>
  <c r="F62" i="5"/>
  <c r="J62" i="5"/>
  <c r="I62" i="5"/>
  <c r="A23" i="2"/>
  <c r="I8" i="5"/>
  <c r="F11" i="5"/>
  <c r="H14" i="5"/>
  <c r="A5" i="2"/>
  <c r="C2" i="6"/>
  <c r="H59"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c r="B20" i="4"/>
  <c r="A11" i="6"/>
  <c r="B71" i="4"/>
  <c r="A49" i="6"/>
  <c r="B4" i="5"/>
  <c r="B10" i="4"/>
  <c r="A6" i="6"/>
  <c r="B22" i="4"/>
  <c r="A13" i="6"/>
  <c r="B4" i="4"/>
  <c r="B18" i="4"/>
  <c r="A10" i="6"/>
  <c r="B55" i="4"/>
  <c r="A37" i="6"/>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c r="A34" i="6"/>
  <c r="A7" i="2"/>
  <c r="B14" i="4"/>
  <c r="B7" i="3"/>
  <c r="A31" i="2"/>
  <c r="C8" i="3"/>
  <c r="B18" i="3"/>
  <c r="B73" i="4"/>
  <c r="A51" i="6"/>
  <c r="A50" i="2"/>
  <c r="A40" i="2"/>
  <c r="C18" i="3"/>
  <c r="A3" i="2"/>
  <c r="I4" i="4"/>
  <c r="C13" i="3"/>
  <c r="A41" i="2"/>
  <c r="B69" i="4"/>
  <c r="A48" i="6"/>
  <c r="A27" i="2"/>
  <c r="A55" i="2"/>
  <c r="A66" i="2"/>
  <c r="A73" i="2"/>
  <c r="A16" i="2"/>
  <c r="C17" i="3"/>
  <c r="A20" i="2"/>
  <c r="B6" i="3"/>
  <c r="B49" i="4"/>
  <c r="A32" i="6"/>
  <c r="B43" i="4"/>
  <c r="A27" i="6"/>
  <c r="B2" i="3"/>
  <c r="A49" i="2"/>
  <c r="B13" i="4"/>
  <c r="A19" i="2"/>
  <c r="A38" i="2"/>
  <c r="A1" i="2"/>
  <c r="B83" i="4"/>
  <c r="A58" i="6"/>
  <c r="B10" i="3"/>
  <c r="A8" i="2"/>
  <c r="A2" i="2"/>
  <c r="A51" i="2"/>
  <c r="B67" i="4"/>
  <c r="C2" i="3"/>
  <c r="A45" i="2"/>
  <c r="B8" i="4"/>
  <c r="A4" i="6"/>
  <c r="B26" i="4"/>
  <c r="A15" i="6"/>
  <c r="A46" i="2"/>
  <c r="A72" i="2"/>
  <c r="C14" i="3"/>
  <c r="A14" i="2"/>
  <c r="A48" i="2"/>
  <c r="B77" i="4"/>
  <c r="A54" i="6"/>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c r="B21" i="4"/>
  <c r="A12" i="6"/>
  <c r="B17" i="4"/>
  <c r="A9" i="6"/>
  <c r="B15" i="4"/>
  <c r="A7" i="6"/>
  <c r="B19" i="4"/>
  <c r="B25" i="4"/>
  <c r="A14" i="6"/>
  <c r="D2" i="4"/>
  <c r="B6" i="4"/>
  <c r="C21" i="3"/>
  <c r="B9" i="4"/>
  <c r="A5" i="6"/>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c r="H25" i="6"/>
  <c r="D25" i="6"/>
  <c r="D31" i="6"/>
  <c r="J4" i="5"/>
  <c r="M4" i="5"/>
  <c r="K4" i="5"/>
  <c r="C9" i="6"/>
  <c r="C16" i="6"/>
  <c r="P4" i="5"/>
  <c r="D4" i="8"/>
  <c r="B1001" i="7"/>
  <c r="B35" i="4"/>
  <c r="B38" i="4"/>
  <c r="B62" i="4"/>
  <c r="A43" i="6"/>
  <c r="C13" i="6"/>
  <c r="C12" i="6"/>
  <c r="C59" i="6"/>
  <c r="B3" i="6"/>
  <c r="A4" i="8"/>
  <c r="B22" i="3"/>
  <c r="B4" i="8"/>
  <c r="B34" i="4"/>
  <c r="B40" i="4"/>
  <c r="B58" i="4"/>
  <c r="A40" i="6"/>
  <c r="C10" i="6"/>
  <c r="C3" i="6"/>
  <c r="I4" i="8"/>
  <c r="C46" i="6"/>
  <c r="C29" i="6"/>
  <c r="C5" i="7"/>
  <c r="A1" i="6"/>
  <c r="A85" i="4"/>
  <c r="B33" i="4"/>
  <c r="A21" i="6"/>
  <c r="B81" i="4"/>
  <c r="A57" i="6"/>
  <c r="H4" i="5"/>
  <c r="O4" i="5"/>
  <c r="B2" i="5"/>
  <c r="B41" i="4"/>
  <c r="B65" i="4"/>
  <c r="A46" i="6"/>
  <c r="D3" i="6"/>
  <c r="B20" i="1"/>
  <c r="B29" i="4"/>
  <c r="A18" i="6"/>
  <c r="C8" i="6"/>
  <c r="C11" i="6"/>
  <c r="C30" i="6"/>
  <c r="A3" i="6"/>
  <c r="D5" i="7"/>
  <c r="B32" i="4"/>
  <c r="A20" i="6"/>
  <c r="N4" i="5"/>
  <c r="B28" i="4"/>
  <c r="A17" i="6"/>
  <c r="G4" i="5"/>
  <c r="A1" i="7"/>
  <c r="C40" i="6"/>
  <c r="F4" i="5"/>
  <c r="C4" i="8"/>
  <c r="A1" i="8"/>
  <c r="C17" i="6"/>
  <c r="B27" i="4"/>
  <c r="A16" i="6"/>
  <c r="B79" i="4"/>
  <c r="A55" i="6"/>
  <c r="D1" i="6"/>
  <c r="C18" i="6"/>
  <c r="C35" i="6"/>
  <c r="B5" i="7"/>
  <c r="C26" i="6"/>
  <c r="C41" i="6"/>
  <c r="C45" i="6"/>
  <c r="A64" i="2"/>
  <c r="A47" i="2"/>
  <c r="C36" i="6"/>
  <c r="H4" i="8"/>
  <c r="F4" i="8"/>
  <c r="B3" i="5"/>
  <c r="G4" i="8"/>
  <c r="I4" i="5"/>
  <c r="C7" i="6"/>
  <c r="L4" i="5"/>
  <c r="B68" i="4"/>
  <c r="A47" i="6"/>
  <c r="A4" i="5"/>
  <c r="G25" i="4"/>
  <c r="G43" i="4"/>
  <c r="C4" i="6"/>
  <c r="D25" i="4"/>
  <c r="D55" i="4"/>
  <c r="A24" i="6"/>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6" i="6"/>
  <c r="D6" i="6"/>
  <c r="D23" i="6"/>
  <c r="G5" i="6"/>
  <c r="H5"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B57" i="4"/>
  <c r="A39" i="6"/>
  <c r="B63" i="4"/>
  <c r="A44" i="6"/>
  <c r="D16" i="6"/>
  <c r="K61" i="6"/>
  <c r="B75" i="4"/>
  <c r="A53" i="6"/>
  <c r="I2363" i="5"/>
  <c r="H2363" i="5"/>
  <c r="J2363" i="5"/>
  <c r="C25" i="6"/>
  <c r="R1619" i="5"/>
  <c r="H1619" i="5"/>
  <c r="I1619" i="5"/>
  <c r="J1619" i="5"/>
  <c r="F1619" i="5"/>
  <c r="C31" i="6"/>
  <c r="I1958" i="5"/>
  <c r="I2332" i="5"/>
  <c r="D24" i="6"/>
  <c r="C21"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B44" i="4"/>
  <c r="A28" i="6"/>
  <c r="B50" i="4"/>
  <c r="A33" i="6"/>
  <c r="A23" i="6"/>
  <c r="A26" i="6"/>
  <c r="B56" i="4"/>
  <c r="A38" i="6"/>
  <c r="B74" i="4"/>
  <c r="A52" i="6"/>
  <c r="B64" i="4"/>
  <c r="A45"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C53" i="6"/>
  <c r="D61" i="6"/>
  <c r="C44" i="6"/>
  <c r="C34" i="6"/>
  <c r="D54" i="6"/>
  <c r="D58" i="6"/>
  <c r="D57" i="6"/>
  <c r="C48" i="6"/>
  <c r="C55" i="6"/>
  <c r="C39" i="6"/>
  <c r="D33" i="6"/>
  <c r="C33" i="6"/>
  <c r="C38" i="6"/>
  <c r="D38" i="6"/>
  <c r="D43" i="6"/>
  <c r="C43" i="6"/>
  <c r="D28" i="6"/>
  <c r="C28" i="6"/>
  <c r="B2" i="6"/>
  <c r="C64" i="6"/>
  <c r="C61" i="6"/>
  <c r="D52" i="6"/>
  <c r="C52" i="6"/>
  <c r="C57" i="6"/>
  <c r="C58" i="6"/>
  <c r="D49" i="6"/>
  <c r="D48" i="6"/>
  <c r="C54" i="6"/>
  <c r="D55" i="6"/>
  <c r="C60" i="6"/>
  <c r="D60" i="6"/>
  <c r="D50" i="6"/>
  <c r="C50" i="6"/>
  <c r="D2" i="6"/>
  <c r="C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<sst xmlns="http://schemas.openxmlformats.org/spreadsheetml/2006/main" count="23000" uniqueCount="19202">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</sst>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tabSelected="1" workbookViewId="0"/>
  </sheetViews>
  <sheetFormatPr defaultColWidth="8.921875" defaultRowHeight="13.5"/>
  <cols>
    <col min="1" max="1" width="143" style="157" customWidth="1"/>
    <col min="2" max="2" width="34.921875" style="157" customWidth="1"/>
    <col min="3" max="3" width="8.921875" style="157" customWidth="1"/>
    <col min="4" max="16384" width="8.921875" style="157"/>
  </cols>
  <sheetData>
    <row r="1" spans="1:2" ht="104.15"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5"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5"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49999999999999" customHeight="1">
      <c r="A10" s="94" t="str">
        <f ca="1">OFFSET(L!$C$1,MATCH("Instructions"&amp;ADDRESS(ROW(),COLUMN(),4),L!$A:$A,0)-1,SL,,)</f>
        <v xml:space="preserve">4. Insert the source for the unique identifier number or code ("DUNS", "VAT", "Customer", etc).  </v>
      </c>
      <c r="B10" s="180"/>
    </row>
    <row r="11" spans="1:2" ht="20.149999999999999" customHeight="1">
      <c r="A11" s="94" t="str">
        <f ca="1">OFFSET(L!$C$1,MATCH("Instructions"&amp;ADDRESS(ROW(),COLUMN(),4),L!$A:$A,0)-1,SL,,)</f>
        <v>5. Insert your full company address (street, city, state, country, postal code). This field is optional.</v>
      </c>
      <c r="B11" s="180"/>
    </row>
    <row r="12" spans="1:2" ht="35.15"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49999999999999"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399999999999999"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5"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35">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00000000000006"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5"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15">
      <c r="A57" s="94" t="str">
        <f ca="1">OFFSET(L!$C$1,MATCH("Instructions"&amp;ADDRESS(ROW(),COLUMN(),4),L!$A:$A,0)-1,SL,,)</f>
        <v>10. Smelter Location: State/Province, if applicable – Provide the state or province where the smelter is located. This field is optional.</v>
      </c>
      <c r="B57" s="180"/>
    </row>
    <row r="58" spans="1:2" ht="182.4"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5"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5"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3.5"/>
  <cols>
    <col min="1" max="1" width="0.921875" customWidth="1"/>
    <col min="2" max="2" width="10.07421875" customWidth="1"/>
    <col min="3" max="3" width="11.4609375" customWidth="1"/>
    <col min="4" max="4" width="17.07421875" style="149" customWidth="1"/>
    <col min="5" max="5" width="42.23046875" customWidth="1"/>
    <col min="6" max="6" width="53.23046875" customWidth="1"/>
    <col min="7" max="7" width="0.921875" customWidth="1"/>
  </cols>
  <sheetData>
    <row r="1" spans="1:7" ht="14"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49999999999999"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c r="A12" s="316"/>
      <c r="B12" s="174" t="s">
        <v>7</v>
      </c>
      <c r="C12" s="175" t="s">
        <v>8</v>
      </c>
      <c r="D12" s="176" t="s">
        <v>9</v>
      </c>
      <c r="E12" s="175" t="s">
        <v>10</v>
      </c>
      <c r="F12" s="175" t="s">
        <v>11</v>
      </c>
      <c r="G12" s="25"/>
    </row>
    <row r="13" spans="1:7" ht="57.5">
      <c r="A13" s="316"/>
      <c r="B13" s="308">
        <v>1</v>
      </c>
      <c r="C13" s="227" t="s">
        <v>12</v>
      </c>
      <c r="D13" s="228">
        <v>44489</v>
      </c>
      <c r="E13" s="227" t="s">
        <v>12669</v>
      </c>
      <c r="F13" s="229" t="s">
        <v>12701</v>
      </c>
      <c r="G13" s="25"/>
    </row>
    <row r="14" spans="1:7" ht="57.5">
      <c r="A14" s="316"/>
      <c r="B14" s="226">
        <v>1.01</v>
      </c>
      <c r="C14" s="227" t="s">
        <v>12</v>
      </c>
      <c r="D14" s="228">
        <v>44523</v>
      </c>
      <c r="E14" s="227" t="s">
        <v>12670</v>
      </c>
      <c r="F14" s="229" t="s">
        <v>12701</v>
      </c>
      <c r="G14" s="25"/>
    </row>
    <row r="15" spans="1:7" ht="57.5">
      <c r="A15" s="316"/>
      <c r="B15" s="226">
        <v>1.02</v>
      </c>
      <c r="C15" s="227" t="s">
        <v>12</v>
      </c>
      <c r="D15" s="228">
        <v>44553</v>
      </c>
      <c r="E15" s="227" t="s">
        <v>12671</v>
      </c>
      <c r="F15" s="229" t="s">
        <v>12701</v>
      </c>
      <c r="G15" s="25"/>
    </row>
    <row r="16" spans="1:7" ht="92">
      <c r="A16" s="316"/>
      <c r="B16" s="226">
        <v>1.1000000000000001</v>
      </c>
      <c r="C16" s="227" t="s">
        <v>12</v>
      </c>
      <c r="D16" s="228">
        <v>44848</v>
      </c>
      <c r="E16" s="227" t="s">
        <v>12695</v>
      </c>
      <c r="F16" s="229" t="s">
        <v>12702</v>
      </c>
      <c r="G16" s="25"/>
    </row>
    <row r="17" spans="1:7" ht="57.5">
      <c r="A17" s="316"/>
      <c r="B17" s="226">
        <v>1.1100000000000001</v>
      </c>
      <c r="C17" s="227" t="s">
        <v>12</v>
      </c>
      <c r="D17" s="228">
        <v>44869</v>
      </c>
      <c r="E17" s="227" t="s">
        <v>12696</v>
      </c>
      <c r="F17" s="229" t="s">
        <v>12702</v>
      </c>
      <c r="G17" s="25"/>
    </row>
    <row r="18" spans="1:7" ht="57.5">
      <c r="A18" s="316"/>
      <c r="B18" s="226">
        <v>1.2</v>
      </c>
      <c r="C18" s="227" t="s">
        <v>12</v>
      </c>
      <c r="D18" s="228">
        <v>45058</v>
      </c>
      <c r="E18" s="227" t="s">
        <v>12749</v>
      </c>
      <c r="F18" s="229" t="s">
        <v>12703</v>
      </c>
      <c r="G18" s="25"/>
    </row>
    <row r="19" spans="1:7" ht="57.5">
      <c r="A19" s="316"/>
      <c r="B19" s="226">
        <v>1.3</v>
      </c>
      <c r="C19" s="227" t="s">
        <v>12</v>
      </c>
      <c r="D19" s="228">
        <v>45408</v>
      </c>
      <c r="E19" s="309" t="s">
        <v>19199</v>
      </c>
      <c r="F19" s="229" t="s">
        <v>12750</v>
      </c>
      <c r="G19" s="25"/>
    </row>
    <row r="20" spans="1:7" ht="14" thickBot="1">
      <c r="A20" s="317"/>
      <c r="B20" s="318" t="str">
        <f ca="1">OFFSET(L!$C$1,MATCH("General"&amp;"Cpy",L!$A:$A,0)-1,SL,,)</f>
        <v>© 2024 Responsible Minerals Initiative. All rights reserved.</v>
      </c>
      <c r="C20" s="318"/>
      <c r="D20" s="318"/>
      <c r="E20" s="318"/>
      <c r="F20" s="318"/>
      <c r="G20" s="26"/>
    </row>
    <row r="21" spans="1:7" ht="14"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921875" defaultRowHeight="13.5"/>
  <cols>
    <col min="1" max="1" width="1.69140625" style="157" customWidth="1"/>
    <col min="2" max="2" width="35.4609375" style="157" customWidth="1"/>
    <col min="3" max="3" width="105.4609375" style="157" customWidth="1"/>
    <col min="4" max="5" width="1.69140625" style="157" customWidth="1"/>
    <col min="6" max="6" width="52" style="157" customWidth="1"/>
    <col min="7" max="7" width="4.921875" style="157" customWidth="1"/>
    <col min="8" max="16384" width="8.921875" style="157"/>
  </cols>
  <sheetData>
    <row r="1" spans="1:8" ht="90.65"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5"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4" thickBot="1">
      <c r="A23" s="181"/>
      <c r="B23" s="182"/>
      <c r="C23" s="182"/>
      <c r="D23" s="327"/>
    </row>
    <row r="24" spans="1:5" ht="14"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zoomScaleNormal="100" workbookViewId="0">
      <selection activeCell="D8" sqref="D8:J8"/>
    </sheetView>
  </sheetViews>
  <sheetFormatPr defaultColWidth="8.921875" defaultRowHeight="13.5"/>
  <cols>
    <col min="1" max="1" width="1.921875" customWidth="1"/>
    <col min="2" max="2" width="84.23046875" customWidth="1"/>
    <col min="3" max="3" width="1.69140625" customWidth="1"/>
    <col min="4" max="5" width="16.69140625" customWidth="1"/>
    <col min="6" max="6" width="1.69140625" customWidth="1"/>
    <col min="7" max="9" width="16.69140625" customWidth="1"/>
    <col min="10" max="10" width="17.921875" customWidth="1"/>
    <col min="11" max="11" width="3" customWidth="1"/>
    <col min="12" max="12" width="3.69140625" hidden="1" customWidth="1"/>
    <col min="13" max="15" width="4.921875" hidden="1" customWidth="1"/>
    <col min="16" max="23" width="9.07421875" hidden="1" customWidth="1"/>
    <col min="24" max="24" width="27.69140625" hidden="1" customWidth="1"/>
    <col min="25" max="25" width="8.921875" hidden="1" customWidth="1"/>
    <col min="26" max="32" width="8.921875" customWidth="1"/>
  </cols>
  <sheetData>
    <row r="1" spans="1:34" ht="15.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
      <c r="A8" s="32"/>
      <c r="B8" s="66" t="str">
        <f ca="1">OFFSET(L!$C$1,MATCH("Declaration"&amp;ADDRESS(ROW(),COLUMN(),4),L!$A:$A,0)-1,SL,,)</f>
        <v>Company Name (*):</v>
      </c>
      <c r="C8" s="67"/>
      <c r="D8" s="351"/>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
      <c r="A9" s="32"/>
      <c r="B9" s="66" t="str">
        <f ca="1">OFFSET(L!$C$1,MATCH("Declaration"&amp;ADDRESS(ROW(),COLUMN(),4),L!$A:$A,0)-1,SL,,)</f>
        <v>Declaration Scope or Class (*):</v>
      </c>
      <c r="C9" s="67"/>
      <c r="D9" s="371"/>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
      <c r="A12" s="32"/>
      <c r="B12" s="34" t="str">
        <f ca="1">OFFSET(L!$C$1,MATCH("Declaration"&amp;ADDRESS(ROW(),COLUMN(),4),L!$A:$A,0)-1,SL,,)</f>
        <v>Company Unique ID:</v>
      </c>
      <c r="C12" s="68"/>
      <c r="D12" s="354"/>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
      <c r="A13" s="32"/>
      <c r="B13" s="34" t="str">
        <f ca="1">OFFSET(L!$C$1,MATCH("Declaration"&amp;ADDRESS(ROW(),COLUMN(),4),L!$A:$A,0)-1,SL,,)</f>
        <v>Company Unique ID Authority:</v>
      </c>
      <c r="C13" s="68"/>
      <c r="D13" s="354"/>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
      <c r="A14" s="32"/>
      <c r="B14" s="34" t="str">
        <f ca="1">OFFSET(L!$C$1,MATCH("Declaration"&amp;ADDRESS(ROW(),COLUMN(),4),L!$A:$A,0)-1,SL,,)</f>
        <v>Address:</v>
      </c>
      <c r="C14" s="68"/>
      <c r="D14" s="354"/>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
      <c r="A15" s="32"/>
      <c r="B15" s="34" t="str">
        <f ca="1">OFFSET(L!$C$1,MATCH("Declaration"&amp;ADDRESS(ROW(),COLUMN(),4),L!$A:$A,0)-1,SL,,)</f>
        <v>Contact Name (*):</v>
      </c>
      <c r="C15" s="68"/>
      <c r="D15" s="354"/>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
      <c r="A16" s="32"/>
      <c r="B16" s="34" t="str">
        <f ca="1">OFFSET(L!$C$1,MATCH("Declaration"&amp;ADDRESS(ROW(),COLUMN(),4),L!$A:$A,0)-1,SL,,)</f>
        <v>Email – Contact (*):</v>
      </c>
      <c r="C16" s="68"/>
      <c r="D16" s="342"/>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
      <c r="A17" s="32"/>
      <c r="B17" s="34" t="str">
        <f ca="1">OFFSET(L!$C$1,MATCH("Declaration"&amp;ADDRESS(ROW(),COLUMN(),4),L!$A:$A,0)-1,SL,,)</f>
        <v>Phone – Contact (*):</v>
      </c>
      <c r="C17" s="68"/>
      <c r="D17" s="354"/>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68"/>
      <c r="D18" s="354"/>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68"/>
      <c r="D19" s="354"/>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68"/>
      <c r="D20" s="342"/>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
      <c r="A21" s="32"/>
      <c r="B21" s="34" t="str">
        <f ca="1">OFFSET(L!$C$1,MATCH("Declaration"&amp;ADDRESS(ROW(),COLUMN(),4),L!$A:$A,0)-1,SL,,)</f>
        <v>Phone - Authorizer:</v>
      </c>
      <c r="C21" s="125"/>
      <c r="D21" s="354"/>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7.5">
      <c r="A22" s="32"/>
      <c r="B22" s="34" t="str">
        <f ca="1">OFFSET(L!$C$1,MATCH("Declaration"&amp;ADDRESS(ROW(),COLUMN(),4),L!$A:$A,0)-1,SL,,)</f>
        <v>Effective Date (*):</v>
      </c>
      <c r="C22" s="69"/>
      <c r="D22" s="377"/>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7.5">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4"/>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3">
      <c r="A27" s="35"/>
      <c r="B27" s="34" t="str">
        <f ca="1">OFFSET(L!$C$1,MATCH("Declaration"&amp;ADDRESS(ROW(),COLUMN(),4),L!$A:$A,0)-1,SL,,)&amp;P27</f>
        <v>Mica(*)</v>
      </c>
      <c r="C27" s="29"/>
      <c r="D27" s="334"/>
      <c r="E27" s="335"/>
      <c r="F27" s="9"/>
      <c r="G27" s="329"/>
      <c r="H27" s="330"/>
      <c r="I27" s="330"/>
      <c r="J27" s="331"/>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7.5">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3">
      <c r="A32" s="35"/>
      <c r="B32" s="34" t="str">
        <f ca="1">OFFSET(L!$C$1,MATCH("Declaration"&amp;ADDRESS(ROW(),COLUMN(),4),L!$A:$A,0)-1,SL,,)&amp;P32</f>
        <v>Cobalt(*)</v>
      </c>
      <c r="C32" s="29"/>
      <c r="D32" s="334"/>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3">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3"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3"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7.5">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3">
      <c r="A38" s="35"/>
      <c r="B38" s="34" t="str">
        <f ca="1">OFFSET(L!$C$1,MATCH("Declaration"&amp;ADDRESS(ROW(),COLUMN(),4),L!$A:$A,0)-1,SL,,)&amp;P38</f>
        <v>Cobalt(*)</v>
      </c>
      <c r="C38" s="7"/>
      <c r="D38" s="334"/>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3">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3"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3"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7.5">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5"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3">
      <c r="A44" s="35"/>
      <c r="B44" s="34" t="str">
        <f ca="1">B38</f>
        <v>Cobalt(*)</v>
      </c>
      <c r="C44" s="7"/>
      <c r="D44" s="334"/>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3"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3"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3"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7.5">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400000000000006"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3">
      <c r="A50" s="35"/>
      <c r="B50" s="34" t="str">
        <f ca="1">B38</f>
        <v>Cobalt(*)</v>
      </c>
      <c r="C50" s="29"/>
      <c r="D50" s="338"/>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3">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3"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3"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3">
      <c r="A56" s="35"/>
      <c r="B56" s="34" t="str">
        <f ca="1">B38</f>
        <v>Cobalt(*)</v>
      </c>
      <c r="C56" s="7"/>
      <c r="D56" s="382"/>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3">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3"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3"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3">
      <c r="A62" s="35"/>
      <c r="B62" s="34" t="str">
        <f ca="1">B38</f>
        <v>Cobalt(*)</v>
      </c>
      <c r="C62" s="29"/>
      <c r="D62" s="334"/>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3">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3"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3"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5" customHeight="1">
      <c r="A69" s="35"/>
      <c r="B69" s="50" t="str">
        <f ca="1">OFFSET(L!$C$1,MATCH("Declaration"&amp;ADDRESS(ROW(),COLUMN(),4),L!$A:$A,0)-1,SL,,)&amp;P38</f>
        <v>A. Have you established a responsible minerals sourcing policy?(*)</v>
      </c>
      <c r="C69" s="51"/>
      <c r="D69" s="334"/>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5"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c r="E71" s="335"/>
      <c r="F71" s="51"/>
      <c r="G71" s="392"/>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5"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
      <c r="A74" s="35"/>
      <c r="B74" s="34" t="str">
        <f ca="1">B38</f>
        <v>Cobalt(*)</v>
      </c>
      <c r="C74" s="29"/>
      <c r="D74" s="334"/>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c r="E79" s="390"/>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5" customHeight="1">
      <c r="A81" s="35"/>
      <c r="B81" s="50" t="str">
        <f ca="1">OFFSET(L!$C$1,MATCH("Declaration"&amp;ADDRESS(ROW(),COLUMN(),4),L!$A:$A,0)-1,SL,,)&amp;P38</f>
        <v>F. Do you review due diligence information received from your suppliers against your company’s expectations? (*)</v>
      </c>
      <c r="C81" s="51"/>
      <c r="D81" s="334"/>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5" customHeight="1">
      <c r="A83" s="35"/>
      <c r="B83" s="50" t="str">
        <f ca="1">OFFSET(L!$C$1,MATCH("Declaration"&amp;ADDRESS(ROW(),COLUMN(),4),L!$A:$A,0)-1,SL,,)&amp;P38</f>
        <v>G. Does your review process include corrective action management? (*)</v>
      </c>
      <c r="C83" s="51"/>
      <c r="D83" s="334"/>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5" thickTop="1">
      <c r="L86" s="96"/>
      <c r="P86" s="3"/>
      <c r="Q86" s="3"/>
      <c r="R86" s="3"/>
      <c r="S86" s="3"/>
      <c r="T86" s="3"/>
      <c r="U86" s="3"/>
      <c r="V86" s="3"/>
      <c r="W86" s="3"/>
      <c r="X86" s="3"/>
      <c r="Y86" s="3"/>
      <c r="Z86" s="3"/>
      <c r="AA86" s="3"/>
      <c r="AB86" s="3"/>
      <c r="AC86" s="3"/>
      <c r="AD86" s="3"/>
      <c r="AE86" s="3"/>
      <c r="AF86" s="3"/>
      <c r="AG86" s="3"/>
      <c r="AH86" s="3"/>
    </row>
    <row r="90" spans="1:34" ht="15" hidden="1">
      <c r="B90" s="173" t="s">
        <v>25</v>
      </c>
    </row>
    <row r="91" spans="1:34" ht="15" hidden="1">
      <c r="B91" s="173" t="s">
        <v>22</v>
      </c>
    </row>
    <row r="92" spans="1:34" ht="15" hidden="1">
      <c r="B92" s="173" t="s">
        <v>26</v>
      </c>
    </row>
    <row r="93" spans="1:34" ht="15" hidden="1">
      <c r="B93" s="173" t="s">
        <v>27</v>
      </c>
    </row>
    <row r="94" spans="1:34" ht="15" hidden="1">
      <c r="B94" s="173" t="s">
        <v>25</v>
      </c>
    </row>
    <row r="95" spans="1:34" ht="15" hidden="1">
      <c r="B95" s="173" t="s">
        <v>22</v>
      </c>
    </row>
    <row r="96" spans="1:34" ht="15" hidden="1">
      <c r="B96" s="173" t="s">
        <v>26</v>
      </c>
    </row>
    <row r="97" spans="2:2" ht="15" hidden="1">
      <c r="B97" s="173" t="s">
        <v>28</v>
      </c>
    </row>
    <row r="98" spans="2:2" ht="15" hidden="1">
      <c r="B98" s="194">
        <v>1</v>
      </c>
    </row>
    <row r="99" spans="2:2" ht="15" hidden="1">
      <c r="B99" s="173" t="s">
        <v>29</v>
      </c>
    </row>
    <row r="100" spans="2:2" ht="15" hidden="1">
      <c r="B100" s="173" t="s">
        <v>30</v>
      </c>
    </row>
    <row r="101" spans="2:2" ht="15" hidden="1">
      <c r="B101" s="173" t="s">
        <v>31</v>
      </c>
    </row>
    <row r="102" spans="2:2" ht="15" hidden="1">
      <c r="B102" s="173" t="s">
        <v>32</v>
      </c>
    </row>
    <row r="103" spans="2:2" ht="15" hidden="1">
      <c r="B103" s="173" t="s">
        <v>33</v>
      </c>
    </row>
    <row r="104" spans="2:2" ht="15" hidden="1">
      <c r="B104" s="173" t="s">
        <v>34</v>
      </c>
    </row>
    <row r="105" spans="2:2" ht="15" hidden="1">
      <c r="B105" s="173" t="s">
        <v>25</v>
      </c>
    </row>
    <row r="106" spans="2:2" ht="15" hidden="1">
      <c r="B106" s="173" t="s">
        <v>22</v>
      </c>
    </row>
    <row r="107" spans="2:2" ht="15" hidden="1">
      <c r="B107" s="173" t="s">
        <v>34</v>
      </c>
    </row>
    <row r="108" spans="2:2" ht="15" hidden="1">
      <c r="B108" s="173" t="s">
        <v>35</v>
      </c>
    </row>
    <row r="109" spans="2:2" ht="15" hidden="1">
      <c r="B109" s="173" t="s">
        <v>22</v>
      </c>
    </row>
    <row r="110" spans="2:2" ht="15" hidden="1">
      <c r="B110" s="173" t="s">
        <v>25</v>
      </c>
    </row>
    <row r="111" spans="2:2" ht="15" hidden="1">
      <c r="B111" s="173" t="s">
        <v>22</v>
      </c>
    </row>
    <row r="112" spans="2:2" ht="15" hidden="1">
      <c r="B112" s="173" t="s">
        <v>26</v>
      </c>
    </row>
    <row r="113" spans="2:2" ht="15" hidden="1">
      <c r="B113" s="173" t="s">
        <v>36</v>
      </c>
    </row>
    <row r="114" spans="2:2" ht="15" hidden="1">
      <c r="B114" s="173" t="s">
        <v>37</v>
      </c>
    </row>
    <row r="115" spans="2:2" ht="15" hidden="1">
      <c r="B115" s="173" t="s">
        <v>38</v>
      </c>
    </row>
    <row r="116" spans="2:2" ht="15" hidden="1">
      <c r="B116" s="173" t="s">
        <v>39</v>
      </c>
    </row>
    <row r="117" spans="2:2" ht="15" hidden="1">
      <c r="B117" s="173" t="s">
        <v>22</v>
      </c>
    </row>
    <row r="118" spans="2:2" ht="15" hidden="1">
      <c r="B118" s="173" t="s">
        <v>25</v>
      </c>
    </row>
    <row r="119" spans="2:2" ht="15" hidden="1">
      <c r="B119" s="173" t="s">
        <v>40</v>
      </c>
    </row>
    <row r="120" spans="2:2" ht="1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921875" defaultRowHeight="13.5"/>
  <cols>
    <col min="1" max="1" width="13.69140625" style="171" customWidth="1"/>
    <col min="2" max="2" width="13.23046875" style="97" customWidth="1"/>
    <col min="3" max="3" width="40.4609375" style="97" customWidth="1"/>
    <col min="4" max="4" width="30.69140625" style="97" customWidth="1"/>
    <col min="5" max="5" width="20.921875" style="97" customWidth="1"/>
    <col min="6" max="7" width="13.921875" style="97" customWidth="1"/>
    <col min="8" max="8" width="25.07421875" style="97" customWidth="1"/>
    <col min="9" max="9" width="24.07421875" style="97" customWidth="1"/>
    <col min="10" max="10" width="18.23046875" style="97" customWidth="1"/>
    <col min="11" max="11" width="27.23046875" style="97" customWidth="1"/>
    <col min="12" max="12" width="20.69140625" style="97" customWidth="1"/>
    <col min="13" max="13" width="35.07421875" style="97" customWidth="1"/>
    <col min="14" max="14" width="42.07421875" style="97" customWidth="1"/>
    <col min="15" max="15" width="32.07421875" style="97" customWidth="1"/>
    <col min="16" max="16" width="22.921875" style="97" customWidth="1"/>
    <col min="17" max="17" width="43.4609375" style="97" customWidth="1"/>
    <col min="18" max="18" width="35.921875" style="97" hidden="1" customWidth="1"/>
    <col min="19" max="20" width="17.921875" style="97" hidden="1" customWidth="1"/>
    <col min="21" max="21" width="8.921875" style="97" hidden="1" customWidth="1"/>
    <col min="22" max="22" width="6.07421875" style="97" hidden="1" customWidth="1"/>
    <col min="23" max="23" width="8.69140625" style="97" hidden="1" customWidth="1"/>
    <col min="24" max="24" width="8.921875" style="97" hidden="1" customWidth="1"/>
    <col min="25" max="27" width="4.23046875" style="97" hidden="1" customWidth="1"/>
    <col min="28" max="28" width="7.921875" style="97" hidden="1" customWidth="1"/>
    <col min="29" max="33" width="4.23046875" style="97" hidden="1" customWidth="1"/>
    <col min="34" max="34" width="14.4609375" style="97" hidden="1" customWidth="1"/>
    <col min="35" max="39" width="8.921875" style="97" customWidth="1"/>
    <col min="40" max="16384" width="8.921875" style="97"/>
  </cols>
  <sheetData>
    <row r="1" spans="1:34" s="17" customFormat="1" ht="14"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5"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150000000000006"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0.5"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4"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921875" defaultRowHeight="13.5"/>
  <cols>
    <col min="1" max="1" width="45.07421875" style="16" customWidth="1"/>
    <col min="2" max="2" width="42.921875" style="17" customWidth="1"/>
    <col min="3" max="3" width="51.4609375" style="16" customWidth="1"/>
    <col min="4" max="4" width="29.07421875" style="17" customWidth="1"/>
    <col min="5" max="5" width="9" style="16" customWidth="1"/>
    <col min="6" max="6" width="13.4609375" style="16" hidden="1" customWidth="1"/>
    <col min="7" max="7" width="13.23046875" style="16" hidden="1" customWidth="1"/>
    <col min="8" max="9" width="9" style="16" hidden="1" customWidth="1"/>
    <col min="10" max="10" width="48.921875" style="16" hidden="1" customWidth="1"/>
    <col min="11" max="11" width="9" style="16" hidden="1" customWidth="1"/>
    <col min="12" max="13" width="8.921875" style="16" hidden="1" customWidth="1"/>
    <col min="14" max="14" width="31.23046875" style="16" hidden="1" customWidth="1"/>
    <col min="15" max="15" width="8.921875" style="16" hidden="1" customWidth="1"/>
    <col min="16" max="26" width="8.921875" style="16" customWidth="1"/>
    <col min="27" max="16384" width="8.921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
      <c r="A2" s="59" t="s">
        <v>50</v>
      </c>
      <c r="B2" s="60" t="str">
        <f>IF(F60=1,"Click here to return to Smelter List","")</f>
        <v>Click here to return to Smelter List</v>
      </c>
      <c r="C2" s="112" t="str">
        <f>IF(F59=1,"Click here to return to Product List","")</f>
        <v/>
      </c>
      <c r="D2" s="134">
        <f ca="1">IF(H65=0,"0",H65)</f>
        <v>31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41">
      <c r="A4" s="136" t="str">
        <f ca="1">Declaration!B8</f>
        <v>Company Name (*):</v>
      </c>
      <c r="B4" s="80">
        <f>Declaration!D8</f>
        <v>0</v>
      </c>
      <c r="C4" s="137" t="str">
        <f t="shared" ref="C4:C9" ca="1" si="0">IF(H4=1,J4,I4)</f>
        <v>Provide your company name on the Declaration tab cell D8</v>
      </c>
      <c r="D4" s="206" t="str">
        <f>IF(H4=1,"Click here to enter Company Name","")</f>
        <v>Click here to enter Company Name</v>
      </c>
      <c r="E4" s="17" t="s">
        <v>15</v>
      </c>
      <c r="F4" s="84">
        <v>1</v>
      </c>
      <c r="G4" s="63">
        <f t="shared" ref="G4:G9" si="1">IF(B4=0,1,0)</f>
        <v>1</v>
      </c>
      <c r="H4" s="64">
        <f>F4*G4</f>
        <v>1</v>
      </c>
      <c r="I4" s="132" t="str">
        <f ca="1">OFFSET(L!$C$1,MATCH("Checker"&amp;"Comp",L!$A:$A,0)-1,SL,,)</f>
        <v>Complete</v>
      </c>
      <c r="J4" s="133" t="str">
        <f ca="1">OFFSET(L!$C$1,MATCH("Checker"&amp;ADDRESS(ROW(),COLUMN(),4),L!$A:$A,0)-1,SL,,)</f>
        <v>Provide your company name on the Declaration tab cell D8</v>
      </c>
    </row>
    <row r="5" spans="1:10" ht="41">
      <c r="A5" s="136" t="str">
        <f ca="1">Declaration!B9</f>
        <v>Declaration Scope or Class (*):</v>
      </c>
      <c r="B5" s="80">
        <f>Declaration!D9</f>
        <v>0</v>
      </c>
      <c r="C5" s="137" t="str">
        <f t="shared" ca="1" si="0"/>
        <v>Select the scope of declaration on the Declaration tab cell D9</v>
      </c>
      <c r="D5" s="86" t="str">
        <f>IF(H5=1,"Click here to enter Declaration Scope","")</f>
        <v>Click here to enter Declaration Scope</v>
      </c>
      <c r="E5" s="17" t="s">
        <v>15</v>
      </c>
      <c r="F5" s="84">
        <v>1</v>
      </c>
      <c r="G5" s="63">
        <f t="shared" si="1"/>
        <v>1</v>
      </c>
      <c r="H5" s="64">
        <f t="shared" ref="H5:H18" si="2">F5*G5</f>
        <v>1</v>
      </c>
      <c r="I5" s="132" t="str">
        <f ca="1">OFFSET(L!$C$1,MATCH("Checker"&amp;"Comp",L!$A:$A,0)-1,SL,,)</f>
        <v>Complete</v>
      </c>
      <c r="J5" s="133" t="str">
        <f ca="1">OFFSET(L!$C$1,MATCH("Checker"&amp;ADDRESS(ROW(),COLUMN(),4),L!$A:$A,0)-1,SL,,)</f>
        <v>Select the scope of declaration on the Declaration tab cell D9</v>
      </c>
    </row>
    <row r="6" spans="1:10" ht="41">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41">
      <c r="A7" s="136" t="str">
        <f ca="1">Declaration!B15</f>
        <v>Contact Name (*):</v>
      </c>
      <c r="B7" s="80">
        <f>Declaration!D15</f>
        <v>0</v>
      </c>
      <c r="C7" s="137" t="str">
        <f t="shared" ca="1" si="0"/>
        <v>Provide contact name in Declaration tab cell D15</v>
      </c>
      <c r="D7" s="86" t="str">
        <f>IF(H7=1,"Click here to enter Contact Name","")</f>
        <v>Click here to enter Contact Name</v>
      </c>
      <c r="E7" s="17" t="s">
        <v>15</v>
      </c>
      <c r="F7" s="84">
        <v>1</v>
      </c>
      <c r="G7" s="63">
        <f t="shared" si="1"/>
        <v>1</v>
      </c>
      <c r="H7" s="64">
        <f t="shared" si="2"/>
        <v>1</v>
      </c>
      <c r="I7" s="132" t="str">
        <f ca="1">OFFSET(L!$C$1,MATCH("Checker"&amp;"Comp",L!$A:$A,0)-1,SL,,)</f>
        <v>Complete</v>
      </c>
      <c r="J7" s="16" t="str">
        <f ca="1">OFFSET(L!$C$1,MATCH("Checker"&amp;ADDRESS(ROW(),COLUMN(),4),L!$A:$A,0)-1,SL,,)</f>
        <v>Provide contact name in Declaration tab cell D15</v>
      </c>
    </row>
    <row r="8" spans="1:10" ht="41">
      <c r="A8" s="136" t="str">
        <f ca="1">Declaration!B16</f>
        <v>Email – Contact (*):</v>
      </c>
      <c r="B8" s="80">
        <f>Declaration!D16</f>
        <v>0</v>
      </c>
      <c r="C8" s="137" t="str">
        <f t="shared" ca="1" si="0"/>
        <v>Provide a valid email for contact in Declaration tab cell D16</v>
      </c>
      <c r="D8" s="86" t="str">
        <f>IF(H8=1,"Click here to enter Email-Contact","")</f>
        <v>Click here to enter Email-Contact</v>
      </c>
      <c r="E8" s="17" t="s">
        <v>15</v>
      </c>
      <c r="F8" s="84">
        <v>1</v>
      </c>
      <c r="G8" s="63">
        <f>IF(ISNUMBER(SEARCH("@",B8)),0,1)</f>
        <v>1</v>
      </c>
      <c r="H8" s="64">
        <f t="shared" si="2"/>
        <v>1</v>
      </c>
      <c r="I8" s="132" t="str">
        <f ca="1">OFFSET(L!$C$1,MATCH("Checker"&amp;"Comp",L!$A:$A,0)-1,SL,,)</f>
        <v>Complete</v>
      </c>
      <c r="J8" s="16" t="str">
        <f ca="1">OFFSET(L!$C$1,MATCH("Checker"&amp;ADDRESS(ROW(),COLUMN(),4),L!$A:$A,0)-1,SL,,)</f>
        <v>Provide a valid email for contact in Declaration tab cell D16</v>
      </c>
    </row>
    <row r="9" spans="1:10" ht="41">
      <c r="A9" s="136" t="str">
        <f ca="1">Declaration!B17</f>
        <v>Phone – Contact (*):</v>
      </c>
      <c r="B9" s="80">
        <f>Declaration!D17</f>
        <v>0</v>
      </c>
      <c r="C9" s="137" t="str">
        <f t="shared" ca="1" si="0"/>
        <v>Provide a phone number for contact in Declaration tab cell D17</v>
      </c>
      <c r="D9" s="86" t="str">
        <f>IF(H9=1,"Click here to enter Phone-Contact","")</f>
        <v>Click here to enter Phone-Contact</v>
      </c>
      <c r="E9" s="17" t="s">
        <v>15</v>
      </c>
      <c r="F9" s="84">
        <v>1</v>
      </c>
      <c r="G9" s="63">
        <f t="shared" si="1"/>
        <v>1</v>
      </c>
      <c r="H9" s="64">
        <f t="shared" si="2"/>
        <v>1</v>
      </c>
      <c r="I9" s="132" t="str">
        <f ca="1">OFFSET(L!$C$1,MATCH("Checker"&amp;"Comp",L!$A:$A,0)-1,SL,,)</f>
        <v>Complete</v>
      </c>
      <c r="J9" s="16" t="str">
        <f ca="1">OFFSET(L!$C$1,MATCH("Checker"&amp;ADDRESS(ROW(),COLUMN(),4),L!$A:$A,0)-1,SL,,)</f>
        <v>Provide a phone number for contact in Declaration tab cell D17</v>
      </c>
    </row>
    <row r="10" spans="1:10" ht="41">
      <c r="A10" s="136" t="str">
        <f ca="1">Declaration!B18</f>
        <v>Authorizer (*):</v>
      </c>
      <c r="B10" s="80">
        <f>Declaration!D18</f>
        <v>0</v>
      </c>
      <c r="C10" s="137" t="str">
        <f t="shared" ref="C10:C58" ca="1" si="3">IF(H10=1,J10,I10)</f>
        <v>Provide authorized company representative contact name in Declaration tab cell D18</v>
      </c>
      <c r="D10" s="86" t="str">
        <f>IF(H10=1,"Click here to enter an Authorized Company Representative's name","")</f>
        <v>Click here to enter an Authorized Company Representative's name</v>
      </c>
      <c r="E10" s="17" t="s">
        <v>15</v>
      </c>
      <c r="F10" s="84">
        <v>1</v>
      </c>
      <c r="G10" s="63">
        <f t="shared" ref="G10:G18" si="4">IF(B10=0,1,0)</f>
        <v>1</v>
      </c>
      <c r="H10" s="64">
        <f t="shared" si="2"/>
        <v>1</v>
      </c>
      <c r="I10" s="132" t="str">
        <f ca="1">OFFSET(L!$C$1,MATCH("Checker"&amp;"Comp",L!$A:$A,0)-1,SL,,)</f>
        <v>Complete</v>
      </c>
      <c r="J10" s="16" t="str">
        <f ca="1">OFFSET(L!$C$1,MATCH("Checker"&amp;ADDRESS(ROW(),COLUMN(),4),L!$A:$A,0)-1,SL,,)</f>
        <v>Provide authorized company representative contact name in Declaration tab cell D18</v>
      </c>
    </row>
    <row r="11" spans="1:10" ht="41">
      <c r="A11" s="81" t="str">
        <f ca="1">Declaration!B20</f>
        <v>Email - Authorizer (*):</v>
      </c>
      <c r="B11" s="80">
        <f>Declaration!D20</f>
        <v>0</v>
      </c>
      <c r="C11" s="80" t="str">
        <f t="shared" ca="1" si="3"/>
        <v>Provide an email for authorized company representative on Declaration tab cell D20</v>
      </c>
      <c r="D11" s="86" t="str">
        <f>IF(H11=1,"Click here to enter Representative's email","")</f>
        <v>Click here to enter Representative's email</v>
      </c>
      <c r="E11" s="17" t="s">
        <v>15</v>
      </c>
      <c r="F11" s="84">
        <v>1</v>
      </c>
      <c r="G11" s="63">
        <f>IF(ISNUMBER(SEARCH("@",B11)),0,1)</f>
        <v>1</v>
      </c>
      <c r="H11" s="64">
        <f t="shared" si="2"/>
        <v>1</v>
      </c>
      <c r="I11" s="132" t="str">
        <f ca="1">OFFSET(L!$C$1,MATCH("Checker"&amp;"Comp",L!$A:$A,0)-1,SL,,)</f>
        <v>Complete</v>
      </c>
      <c r="J11" s="16" t="str">
        <f ca="1">OFFSET(L!$C$1,MATCH("Checker"&amp;ADDRESS(ROW(),COLUMN(),4),L!$A:$A,0)-1,SL,,)</f>
        <v>Provide an email for authorized company representative on Declaration tab cell D20</v>
      </c>
    </row>
    <row r="12" spans="1:10" ht="41"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41">
      <c r="A13" s="81" t="str">
        <f ca="1">Declaration!B22</f>
        <v>Effective Date (*):</v>
      </c>
      <c r="B13" s="82">
        <f>Declaration!D22</f>
        <v>0</v>
      </c>
      <c r="C13" s="80" t="str">
        <f t="shared" ca="1" si="3"/>
        <v>Provide date the form was completed on Declaration tab cell D22</v>
      </c>
      <c r="D13" s="86" t="str">
        <f>IF(H13=1,"Click here to enter Date of Completion","")</f>
        <v>Click here to enter Date of Completion</v>
      </c>
      <c r="E13" s="17" t="s">
        <v>15</v>
      </c>
      <c r="F13" s="84">
        <v>1</v>
      </c>
      <c r="G13" s="63">
        <f t="shared" si="4"/>
        <v>1</v>
      </c>
      <c r="H13" s="64">
        <f t="shared" si="2"/>
        <v>1</v>
      </c>
      <c r="I13" s="132" t="str">
        <f ca="1">OFFSET(L!$C$1,MATCH("Checker"&amp;"Comp",L!$A:$A,0)-1,SL,,)</f>
        <v>Complete</v>
      </c>
      <c r="J13" s="16" t="str">
        <f ca="1">OFFSET(L!$C$1,MATCH("Checker"&amp;ADDRESS(ROW(),COLUMN(),4),L!$A:$A,0)-1,SL,,)</f>
        <v>Provide date the form was completed on Declaration tab cell D22</v>
      </c>
    </row>
    <row r="14" spans="1:10" ht="67.5">
      <c r="A14" s="80" t="str">
        <f ca="1">Declaration!B25</f>
        <v>1) Is any of the cobalt or natural mica intentionally added or used in the product(s) or in the production process? (*)</v>
      </c>
      <c r="B14" s="83"/>
      <c r="C14" s="83"/>
      <c r="D14" s="87"/>
      <c r="E14" s="17" t="s">
        <v>16</v>
      </c>
      <c r="F14" s="84"/>
      <c r="H14" s="16">
        <f t="shared" si="2"/>
        <v>0</v>
      </c>
    </row>
    <row r="15" spans="1:10" ht="30">
      <c r="A15" s="81" t="str">
        <f ca="1">Declaration!B26</f>
        <v>Cobalt(*)</v>
      </c>
      <c r="B15" s="80">
        <f>Declaration!D26</f>
        <v>0</v>
      </c>
      <c r="C15" s="80" t="str">
        <f t="shared" ca="1" si="3"/>
        <v>Declare if cobalt is intentionally added to your products on Declaration tab cell D26</v>
      </c>
      <c r="D15" s="86" t="str">
        <f>IF(H15=1,"Click here to answer question 1 for Cobalt","")</f>
        <v>Click here to answer question 1 for Cobalt</v>
      </c>
      <c r="E15" s="17" t="s">
        <v>18</v>
      </c>
      <c r="F15" s="84">
        <v>1</v>
      </c>
      <c r="G15" s="63">
        <f t="shared" si="4"/>
        <v>1</v>
      </c>
      <c r="H15" s="64">
        <f t="shared" si="2"/>
        <v>1</v>
      </c>
      <c r="I15" s="132" t="str">
        <f ca="1">OFFSET(L!$C$1,MATCH("Checker"&amp;"Comp",L!$A:$A,0)-1,SL,,)</f>
        <v>Complete</v>
      </c>
      <c r="J15" s="133" t="str">
        <f ca="1">OFFSET(L!$C$1,MATCH("Checker"&amp;ADDRESS(ROW(),COLUMN(),4),L!$A:$A,0)-1,SL,,)</f>
        <v>Declare if cobalt is intentionally added to your products on Declaration tab cell D26</v>
      </c>
    </row>
    <row r="16" spans="1:10" ht="41">
      <c r="A16" s="81" t="str">
        <f ca="1">Declaration!B27</f>
        <v>Mica(*)</v>
      </c>
      <c r="B16" s="80">
        <f>Declaration!D27</f>
        <v>0</v>
      </c>
      <c r="C16" s="80" t="str">
        <f t="shared" ca="1" si="3"/>
        <v>Declare if natural mica is intentionally added to your products on Declaration tab cell D27</v>
      </c>
      <c r="D16" s="86" t="str">
        <f>IF(H16=1,"Click here to answer question 1 for Mica","")</f>
        <v>Click here to answer question 1 for Mica</v>
      </c>
      <c r="E16" s="17" t="s">
        <v>15</v>
      </c>
      <c r="F16" s="84">
        <v>1</v>
      </c>
      <c r="G16" s="63">
        <f t="shared" si="4"/>
        <v>1</v>
      </c>
      <c r="H16" s="64">
        <f t="shared" si="2"/>
        <v>1</v>
      </c>
      <c r="I16" s="132" t="str">
        <f ca="1">OFFSET(L!$C$1,MATCH("Checker"&amp;"Comp",L!$A:$A,0)-1,SL,,)</f>
        <v>Complete</v>
      </c>
      <c r="J16" s="133" t="str">
        <f ca="1">OFFSET(L!$C$1,MATCH("Checker"&amp;ADDRESS(ROW(),COLUMN(),4),L!$A:$A,0)-1,SL,,)</f>
        <v>Declare if natural mica is intentionally added to your products on Declaration tab cell D27</v>
      </c>
    </row>
    <row r="17" spans="1:10" ht="41"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41"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40.5">
      <c r="A19" s="80" t="str">
        <f ca="1">Declaration!B31</f>
        <v>2) Does any cobalt or natural mica remain in the product(s)? (*)</v>
      </c>
      <c r="B19" s="83"/>
      <c r="C19" s="83"/>
      <c r="D19" s="87"/>
      <c r="E19" s="17" t="s">
        <v>15</v>
      </c>
      <c r="F19" s="84"/>
      <c r="J19" s="133"/>
    </row>
    <row r="20" spans="1:10" ht="63.65" customHeight="1">
      <c r="A20" s="81" t="str">
        <f ca="1">Declaration!B32</f>
        <v>Cobalt(*)</v>
      </c>
      <c r="B20" s="80">
        <f>Declaration!D32</f>
        <v>0</v>
      </c>
      <c r="C20" s="137" t="str">
        <f t="shared" ref="C20:C21" ca="1" si="5">IF(H20=1,J20,I20)</f>
        <v>Declare if cobalt is necessary to the production of your products and contained within the finished products declared in Declaration tab cell D32</v>
      </c>
      <c r="D20" s="86" t="str">
        <f>IF(H20=1,"Click here to answer question 2 for Cobalt","")</f>
        <v>Click here to answer question 2 for Cobalt</v>
      </c>
      <c r="E20" s="17" t="s">
        <v>15</v>
      </c>
      <c r="F20" s="85">
        <f>IF(OR(B$15="No",B$15="Unknown",B$15="Not applicable for this declaration"),0,1)</f>
        <v>1</v>
      </c>
      <c r="G20" s="63">
        <f>IF(B20=0,1,0)</f>
        <v>1</v>
      </c>
      <c r="H20" s="64">
        <f>F20*G20</f>
        <v>1</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5" customHeight="1">
      <c r="A21" s="81" t="str">
        <f ca="1">Declaration!B33</f>
        <v>Mica(*)</v>
      </c>
      <c r="B21" s="80">
        <f>Declaration!D33</f>
        <v>0</v>
      </c>
      <c r="C21" s="137" t="str">
        <f t="shared" ca="1" si="5"/>
        <v>Declare if mica is necessary to the production of your products and contained within the finished products declared in Declaration tab cell D33</v>
      </c>
      <c r="D21" s="232" t="str">
        <f>IF(H21=1,"Click here to answer question 2 for Mica","")</f>
        <v>Click here to answer question 2 for Mica</v>
      </c>
      <c r="E21" s="17" t="s">
        <v>15</v>
      </c>
      <c r="F21" s="85">
        <f>IF(OR(B$16="No",B$16="Unknown",B$16="Not applicable for this declaration"),0,1)</f>
        <v>1</v>
      </c>
      <c r="G21" s="63">
        <f t="shared" ref="G21" si="6">IF(B21=0,1,0)</f>
        <v>1</v>
      </c>
      <c r="H21" s="64">
        <f t="shared" ref="H21" si="7">F21*G21</f>
        <v>1</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4">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Declare if cobalt used within the scope of products declared within this survey response originated from a conflict-affected and high-risk area on the Declaration tab cell D38</v>
      </c>
      <c r="D23" s="195" t="str">
        <f>IF(H23=1,"Click here to answer question 3 for Cobalt","")</f>
        <v>Click here to answer question 3 for Cobalt</v>
      </c>
      <c r="E23" s="17" t="s">
        <v>15</v>
      </c>
      <c r="F23" s="85">
        <f>IF(OR(B$15="No",B$15="Unknown",B$15="Not applicable for this declaration",B$20="No",B$20="Unknown",B$20="Not applicable for this declaration"),0,1)</f>
        <v>1</v>
      </c>
      <c r="G23" s="63">
        <f t="shared" ref="G23:G58" si="8">IF(B23=0,1,0)</f>
        <v>1</v>
      </c>
      <c r="H23" s="64">
        <f t="shared" ref="H23:H58" si="9">F23*G23</f>
        <v>1</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Declare if mica used within the scope of products declared within this survey response originated from a conflict-affected and high-risk area on the Declaration tab cell D39</v>
      </c>
      <c r="D24" s="232" t="str">
        <f>IF(H24=1,"Click here to answer question 3 for Mica","")</f>
        <v>Click here to answer question 3 for Mica</v>
      </c>
      <c r="E24" s="17" t="s">
        <v>15</v>
      </c>
      <c r="F24" s="85">
        <f>IF(OR(B$16="No",B$16="Unknown",B$16="Not applicable for this declaration",B$21="No",B$21="Unknown",B$21="Not applicable for this declaration"),0,1)</f>
        <v>1</v>
      </c>
      <c r="G24" s="63">
        <f t="shared" si="8"/>
        <v>1</v>
      </c>
      <c r="H24" s="64">
        <f t="shared" si="9"/>
        <v>1</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41"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41"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40.5">
      <c r="A27" s="80" t="str">
        <f ca="1">Declaration!B43</f>
        <v>4) Does 100 percent of the cobalt originate from recycled or scrap sources? (*)</v>
      </c>
      <c r="B27" s="83"/>
      <c r="C27" s="83"/>
      <c r="D27" s="87"/>
      <c r="E27" s="17" t="s">
        <v>15</v>
      </c>
      <c r="F27" s="84"/>
      <c r="J27" s="133"/>
    </row>
    <row r="28" spans="1:10" ht="59.4" customHeight="1">
      <c r="A28" s="81" t="str">
        <f ca="1">Declaration!B44</f>
        <v>Cobalt(*)</v>
      </c>
      <c r="B28" s="80">
        <f>Declaration!D44</f>
        <v>0</v>
      </c>
      <c r="C28" s="137" t="str">
        <f ca="1">IF(H28=1,J28,I28)</f>
        <v>Declare if cobalt used within the scope of products declared within this survey response originated entirely from a recycled or scrap source on the Declaration tab cell D44</v>
      </c>
      <c r="D28" s="195" t="str">
        <f>IF(H28=1,"Click here to answer question 4 for Cobalt","")</f>
        <v>Click here to answer question 4 for Cobalt</v>
      </c>
      <c r="E28" s="17" t="s">
        <v>15</v>
      </c>
      <c r="F28" s="85">
        <f>F23</f>
        <v>1</v>
      </c>
      <c r="G28" s="63">
        <f>IF(B28=0,1,0)</f>
        <v>1</v>
      </c>
      <c r="H28" s="64">
        <f>F28*G28</f>
        <v>1</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5"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41"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41"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40.5">
      <c r="A32" s="80" t="str">
        <f ca="1">Declaration!B49</f>
        <v>5) What percentage of relevant suppliers have provided a response to your supply chain survey?(*)</v>
      </c>
      <c r="B32" s="83"/>
      <c r="C32" s="83"/>
      <c r="D32" s="87"/>
      <c r="E32" s="17" t="s">
        <v>15</v>
      </c>
      <c r="F32" s="84"/>
    </row>
    <row r="33" spans="1:10" ht="27.5">
      <c r="A33" s="81" t="str">
        <f ca="1">Declaration!B50</f>
        <v>Cobalt(*)</v>
      </c>
      <c r="B33" s="80">
        <f>Declaration!D50</f>
        <v>0</v>
      </c>
      <c r="C33" s="137" t="str">
        <f t="shared" ca="1" si="3"/>
        <v>Provide % of completeness of supplier's smelter information on Declaration tab cell D50</v>
      </c>
      <c r="D33" s="232" t="str">
        <f>IF(H33=1,"Click here to answer question 5 for Cobalt","")</f>
        <v>Click here to answer question 5 for Cobalt</v>
      </c>
      <c r="E33" s="17" t="s">
        <v>18</v>
      </c>
      <c r="F33" s="85">
        <f>F23</f>
        <v>1</v>
      </c>
      <c r="G33" s="63">
        <f t="shared" si="8"/>
        <v>1</v>
      </c>
      <c r="H33" s="64">
        <f t="shared" si="9"/>
        <v>1</v>
      </c>
      <c r="I33" s="132" t="str">
        <f ca="1">OFFSET(L!$C$1,MATCH("Checker"&amp;"Comp",L!$A:$A,0)-1,SL,,)</f>
        <v>Complete</v>
      </c>
      <c r="J33" s="16" t="str">
        <f ca="1">OFFSET(L!$C$1,MATCH("Checker"&amp;ADDRESS(ROW(),COLUMN(),4),L!$A:$A,0)-1,SL,,)</f>
        <v>Provide % of completeness of supplier's smelter information on Declaration tab cell D50</v>
      </c>
    </row>
    <row r="34" spans="1:10" ht="30">
      <c r="A34" s="81" t="str">
        <f ca="1">Declaration!B51</f>
        <v>Mica(*)</v>
      </c>
      <c r="B34" s="80">
        <f>Declaration!D51</f>
        <v>0</v>
      </c>
      <c r="C34" s="137" t="str">
        <f t="shared" ca="1" si="3"/>
        <v>Provide % of completeness of supplier's smelter information on Declaration tab cell D51</v>
      </c>
      <c r="D34" s="86" t="str">
        <f>IF(H34=1,"Click here to answer question 5 for Mica","")</f>
        <v>Click here to answer question 5 for Mica</v>
      </c>
      <c r="E34" s="17" t="s">
        <v>18</v>
      </c>
      <c r="F34" s="85">
        <f>F24</f>
        <v>1</v>
      </c>
      <c r="G34" s="63">
        <f t="shared" si="8"/>
        <v>1</v>
      </c>
      <c r="H34" s="64">
        <f t="shared" si="9"/>
        <v>1</v>
      </c>
      <c r="I34" s="132" t="str">
        <f ca="1">OFFSET(L!$C$1,MATCH("Checker"&amp;"Comp",L!$A:$A,0)-1,SL,,)</f>
        <v>Complete</v>
      </c>
      <c r="J34" s="16" t="str">
        <f ca="1">OFFSET(L!$C$1,MATCH("Checker"&amp;ADDRESS(ROW(),COLUMN(),4),L!$A:$A,0)-1,SL,,)</f>
        <v>Provide % of completeness of supplier's smelter information on Declaration tab cell D51</v>
      </c>
    </row>
    <row r="35" spans="1:10" ht="27.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7.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4">
      <c r="A37" s="80" t="str">
        <f ca="1">Declaration!B55</f>
        <v>6) Have you identified all of the smelters or processors supplying the cobalt or natural mica to your supply chain?(*)</v>
      </c>
      <c r="B37" s="83"/>
      <c r="C37" s="83"/>
      <c r="D37" s="87"/>
      <c r="E37" s="17" t="s">
        <v>13</v>
      </c>
      <c r="F37" s="84"/>
    </row>
    <row r="38" spans="1:10" ht="54.5">
      <c r="A38" s="81" t="str">
        <f ca="1">Declaration!B56</f>
        <v>Cobalt(*)</v>
      </c>
      <c r="B38" s="80">
        <f>Declaration!D56</f>
        <v>0</v>
      </c>
      <c r="C38" s="137" t="str">
        <f t="shared" ca="1" si="3"/>
        <v>Declare if all smelter names have been provided in this survey response under the scope of products declared on the Declaration tab cell D56</v>
      </c>
      <c r="D38" s="232" t="str">
        <f>IF(H38=1,"Click here to answer question 6 for Cobalt","")</f>
        <v>Click here to answer question 6 for Cobalt</v>
      </c>
      <c r="E38" s="17" t="s">
        <v>13</v>
      </c>
      <c r="F38" s="85">
        <f>F23</f>
        <v>1</v>
      </c>
      <c r="G38" s="63">
        <f t="shared" si="8"/>
        <v>1</v>
      </c>
      <c r="H38" s="64">
        <f t="shared" si="9"/>
        <v>1</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4.5">
      <c r="A39" s="81" t="str">
        <f ca="1">Declaration!B57</f>
        <v>Mica(*)</v>
      </c>
      <c r="B39" s="80">
        <f>Declaration!D57</f>
        <v>0</v>
      </c>
      <c r="C39" s="137" t="str">
        <f t="shared" ca="1" si="3"/>
        <v>Declare if all smelter names have been provided in this survey response under the scope of products declared on the Declaration tab cell D57</v>
      </c>
      <c r="D39" s="88" t="str">
        <f>IF(H39=1,"Click here to answer question 6 for Mica","")</f>
        <v>Click here to answer question 6 for Mica</v>
      </c>
      <c r="E39" s="17" t="s">
        <v>13</v>
      </c>
      <c r="F39" s="85">
        <f>F24</f>
        <v>1</v>
      </c>
      <c r="G39" s="63">
        <f t="shared" si="8"/>
        <v>1</v>
      </c>
      <c r="H39" s="64">
        <f t="shared" si="9"/>
        <v>1</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4.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4.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7.5">
      <c r="A42" s="80" t="str">
        <f ca="1">Declaration!B61</f>
        <v>7) Has all applicable smelter or processor information received by your company been reported in this declaration?(*)</v>
      </c>
      <c r="B42" s="83"/>
      <c r="C42" s="83"/>
      <c r="D42" s="87"/>
      <c r="E42" s="17" t="s">
        <v>16</v>
      </c>
      <c r="F42" s="84"/>
    </row>
    <row r="43" spans="1:10" ht="41">
      <c r="A43" s="81" t="str">
        <f ca="1">Declaration!B62</f>
        <v>Cobalt(*)</v>
      </c>
      <c r="B43" s="80">
        <f>Declaration!D62</f>
        <v>0</v>
      </c>
      <c r="C43" s="137" t="str">
        <f t="shared" ca="1" si="3"/>
        <v>Declare if all applicable cobalt smelter information has been provided on Declaration tab cell D62</v>
      </c>
      <c r="D43" s="232" t="str">
        <f>IF(H43=1,"Click here to answer question 7 for Cobalt","")</f>
        <v>Click here to answer question 7 for Cobalt</v>
      </c>
      <c r="E43" s="17" t="s">
        <v>15</v>
      </c>
      <c r="F43" s="85">
        <f>F23</f>
        <v>1</v>
      </c>
      <c r="G43" s="63">
        <f t="shared" si="8"/>
        <v>1</v>
      </c>
      <c r="H43" s="64">
        <f t="shared" si="9"/>
        <v>1</v>
      </c>
      <c r="I43" s="132" t="str">
        <f ca="1">OFFSET(L!$C$1,MATCH("Checker"&amp;"Comp",L!$A:$A,0)-1,SL,,)</f>
        <v>Complete</v>
      </c>
      <c r="J43" s="16" t="str">
        <f ca="1">OFFSET(L!$C$1,MATCH("Checker"&amp;ADDRESS(ROW(),COLUMN(),4),L!$A:$A,0)-1,SL,,)</f>
        <v>Declare if all applicable cobalt smelter information has been provided on Declaration tab cell D62</v>
      </c>
    </row>
    <row r="44" spans="1:10" ht="41">
      <c r="A44" s="81" t="str">
        <f ca="1">Declaration!B63</f>
        <v>Mica(*)</v>
      </c>
      <c r="B44" s="80">
        <f>Declaration!D63</f>
        <v>0</v>
      </c>
      <c r="C44" s="137" t="str">
        <f t="shared" ca="1" si="3"/>
        <v>Declare if all applicable mica processor information has been provided on Declaration tab cell D63</v>
      </c>
      <c r="D44" s="89" t="str">
        <f>IF(H44=1,"Click here to answer question 7 for Mica","")</f>
        <v>Click here to answer question 7 for Mica</v>
      </c>
      <c r="E44" s="17" t="s">
        <v>15</v>
      </c>
      <c r="F44" s="85">
        <f>F24</f>
        <v>1</v>
      </c>
      <c r="G44" s="63">
        <f t="shared" si="8"/>
        <v>1</v>
      </c>
      <c r="H44" s="64">
        <f t="shared" si="9"/>
        <v>1</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7">
      <c r="A47" s="80" t="str">
        <f ca="1">Declaration!B68</f>
        <v>Question</v>
      </c>
      <c r="B47" s="83"/>
      <c r="C47" s="83"/>
      <c r="D47" s="87"/>
      <c r="E47" s="17" t="s">
        <v>18</v>
      </c>
      <c r="F47" s="84"/>
      <c r="G47" s="84"/>
      <c r="H47" s="84"/>
    </row>
    <row r="48" spans="1:10" ht="41">
      <c r="A48" s="80" t="str">
        <f ca="1">Declaration!B69</f>
        <v>A. Have you established a responsible minerals sourcing policy?(*)</v>
      </c>
      <c r="B48" s="80">
        <f>Declaration!D69</f>
        <v>0</v>
      </c>
      <c r="C48" s="137" t="str">
        <f t="shared" ca="1" si="3"/>
        <v>Answer if your company has a responsible minerals sourcing policy on the Declaration tab cell D69</v>
      </c>
      <c r="D48" s="230" t="str">
        <f>IF(H48=1,"Click here to answer question (A)","")</f>
        <v>Click here to answer question (A)</v>
      </c>
      <c r="E48" s="17" t="s">
        <v>15</v>
      </c>
      <c r="F48" s="85">
        <f>IF(SUM(F$23:F$24)=0,0,1)</f>
        <v>1</v>
      </c>
      <c r="G48" s="63">
        <f t="shared" si="8"/>
        <v>1</v>
      </c>
      <c r="H48" s="64">
        <f t="shared" si="9"/>
        <v>1</v>
      </c>
      <c r="I48" s="132" t="str">
        <f ca="1">OFFSET(L!$C$1,MATCH("Checker"&amp;"Comp",L!$A:$A,0)-1,SL,,)</f>
        <v>Complete</v>
      </c>
      <c r="J48" s="16" t="str">
        <f ca="1">OFFSET(L!$C$1,MATCH("Checker"&amp;ADDRESS(ROW(),COLUMN(),4),L!$A:$A,0)-1,SL,,)</f>
        <v>Answer if your company has a responsible minerals sourcing policy on the Declaration tab cell D69</v>
      </c>
    </row>
    <row r="49" spans="1:12" ht="41">
      <c r="A49" s="80" t="str">
        <f ca="1">Declaration!B71</f>
        <v>B. Is your responsible minerals sourcing policy publicly available on your website? (Note – If yes, the user shall specify the URL in the comment field.) (*)</v>
      </c>
      <c r="B49" s="80">
        <f>Declaration!D71</f>
        <v>0</v>
      </c>
      <c r="C49" s="137" t="str">
        <f ca="1">IF(H49=1,J49,I49)</f>
        <v>Answer if your company has made your responsible minerals sourcing policy publically available on your website on the Declaration tab cell D71</v>
      </c>
      <c r="D49" s="195" t="str">
        <f>IF(H49=1,"Click here to answer question (B)","")</f>
        <v>Click here to answer question (B)</v>
      </c>
      <c r="E49" s="17" t="s">
        <v>15</v>
      </c>
      <c r="F49" s="85">
        <f t="shared" ref="F49:F58" si="10">F$48</f>
        <v>1</v>
      </c>
      <c r="G49" s="63">
        <f t="shared" si="8"/>
        <v>1</v>
      </c>
      <c r="H49" s="64">
        <f t="shared" si="9"/>
        <v>1</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41">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67.5">
      <c r="A52" s="80" t="str">
        <f ca="1">Declaration!B74</f>
        <v>Cobalt(*)</v>
      </c>
      <c r="B52" s="80">
        <f>Declaration!D74</f>
        <v>0</v>
      </c>
      <c r="C52" s="137" t="str">
        <f t="shared" ca="1" si="3"/>
        <v>Answer if you require your direct suppliers to source cobalt from smelters whose due diligence practices have been validated by an independent third-party audit program, like the Responsible Minerals Assurance Process, on Declaration tab cell D74</v>
      </c>
      <c r="D52" s="195" t="str">
        <f>IF(H52=1,"Click here to answer question (C)","")</f>
        <v>Click here to answer question (C)</v>
      </c>
      <c r="E52" s="17"/>
      <c r="F52" s="85">
        <f>F23*F$48</f>
        <v>1</v>
      </c>
      <c r="G52" s="63">
        <f t="shared" si="8"/>
        <v>1</v>
      </c>
      <c r="H52" s="64">
        <f t="shared" si="9"/>
        <v>1</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67.5">
      <c r="A53" s="80" t="str">
        <f ca="1">Declaration!B75</f>
        <v>Mica(*)</v>
      </c>
      <c r="B53" s="80">
        <f>Declaration!D75</f>
        <v>0</v>
      </c>
      <c r="C53" s="137" t="str">
        <f t="shared" ca="1" si="3"/>
        <v>Answer if you require your direct suppliers to source mica from processors whose due diligence practices have been validated by an independent third-party audit program, like the Responsible Minerals Assurance Process, on Declaration tab cell D75</v>
      </c>
      <c r="D53" s="195" t="str">
        <f>IF(H53=1,"Click here to answer question (C)","")</f>
        <v>Click here to answer question (C)</v>
      </c>
      <c r="E53" s="17"/>
      <c r="F53" s="85">
        <f>F24*F$48</f>
        <v>1</v>
      </c>
      <c r="G53" s="63">
        <f t="shared" si="8"/>
        <v>1</v>
      </c>
      <c r="H53" s="64">
        <f t="shared" si="9"/>
        <v>1</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41">
      <c r="A54" s="80" t="str">
        <f ca="1">Declaration!B77</f>
        <v>D. Have you implemented due diligence measures for responsible sourcing?(*)</v>
      </c>
      <c r="B54" s="80">
        <f>Declaration!D77</f>
        <v>0</v>
      </c>
      <c r="C54" s="137" t="str">
        <f ca="1">IF(H54=1,J54,I54)</f>
        <v>Answer if you have implemented due diligence measures for responsible sourcing on Declaration tab cell D77</v>
      </c>
      <c r="D54" s="195" t="str">
        <f>IF(H54=1,"Click here to answer question (D)","")</f>
        <v>Click here to answer question (D)</v>
      </c>
      <c r="E54" s="17" t="s">
        <v>15</v>
      </c>
      <c r="F54" s="85">
        <f t="shared" si="10"/>
        <v>1</v>
      </c>
      <c r="G54" s="63">
        <f t="shared" si="8"/>
        <v>1</v>
      </c>
      <c r="H54" s="64">
        <f t="shared" si="9"/>
        <v>1</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41">
      <c r="A55" s="80" t="str">
        <f ca="1">Declaration!B79</f>
        <v>E. Does your company conduct cobalt and/or natural mica supply chain survey(s) of your relevant supplier(s)?(*)</v>
      </c>
      <c r="B55" s="80">
        <f>IF(Declaration!D79="No",Declaration!D79,IF(Declaration!D79="Yes, in conformance with IPC1755 (e.g. EMRT)",Declaration!D79,IF(Declaration!D79="Yes, Using Other Format (Describe)",Declaration!G79,0)))</f>
        <v>0</v>
      </c>
      <c r="C55" s="137" t="str">
        <f t="shared" ca="1" si="3"/>
        <v>Answer if you conduct cobalt or natural mica supply chain surveys on the declaration tab cell D79</v>
      </c>
      <c r="D55" s="195" t="str">
        <f>IF(H55=1,"Click here to answer question (E)","")</f>
        <v>Click here to answer question (E)</v>
      </c>
      <c r="E55" s="17" t="s">
        <v>15</v>
      </c>
      <c r="F55" s="85">
        <f t="shared" si="10"/>
        <v>1</v>
      </c>
      <c r="G55" s="63">
        <f>IF(B55=0,1,0)</f>
        <v>1</v>
      </c>
      <c r="H55" s="64">
        <f t="shared" si="9"/>
        <v>1</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41">
      <c r="A57" s="80" t="str">
        <f ca="1">Declaration!B81</f>
        <v>F. Do you review due diligence information received from your suppliers against your company’s expectations? (*)</v>
      </c>
      <c r="B57" s="80">
        <f>Declaration!D81</f>
        <v>0</v>
      </c>
      <c r="C57" s="137" t="str">
        <f ca="1">IF(H57=1,J57,I57)</f>
        <v>Answer if you verify responses from your suppliers against your company's expectations on Declaration tab cell D81</v>
      </c>
      <c r="D57" s="195" t="str">
        <f>IF(H57=1,"Click here to answer question (F)","")</f>
        <v>Click here to answer question (F)</v>
      </c>
      <c r="E57" s="17" t="s">
        <v>15</v>
      </c>
      <c r="F57" s="85">
        <f t="shared" si="10"/>
        <v>1</v>
      </c>
      <c r="G57" s="63">
        <f>IF(B57=0,1,0)</f>
        <v>1</v>
      </c>
      <c r="H57" s="64">
        <f t="shared" si="9"/>
        <v>1</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41">
      <c r="A58" s="80" t="str">
        <f ca="1">Declaration!B83</f>
        <v>G. Does your review process include corrective action management? (*)</v>
      </c>
      <c r="B58" s="80">
        <f>Declaration!D83</f>
        <v>0</v>
      </c>
      <c r="C58" s="137" t="str">
        <f t="shared" ca="1" si="3"/>
        <v>Answer if your verification process includes corrective action management on Declaration tab cell D83</v>
      </c>
      <c r="D58" s="195" t="str">
        <f>IF(H58=1,"Click here to answer question (G)","")</f>
        <v>Click here to answer question (G)</v>
      </c>
      <c r="E58" s="17" t="s">
        <v>15</v>
      </c>
      <c r="F58" s="85">
        <f t="shared" si="10"/>
        <v>1</v>
      </c>
      <c r="G58" s="63">
        <f t="shared" si="8"/>
        <v>1</v>
      </c>
      <c r="H58" s="64">
        <f t="shared" si="9"/>
        <v>1</v>
      </c>
      <c r="I58" s="132" t="str">
        <f ca="1">OFFSET(L!$C$1,MATCH("Checker"&amp;"Comp",L!$A:$A,0)-1,SL,,)</f>
        <v>Complete</v>
      </c>
      <c r="J58" s="16" t="str">
        <f ca="1">OFFSET(L!$C$1,MATCH("Checker"&amp;ADDRESS(ROW(),COLUMN(),4),L!$A:$A,0)-1,SL,,)</f>
        <v>Answer if your verification process includes corrective action management on Declaration tab cell D83</v>
      </c>
    </row>
    <row r="59" spans="1:12" ht="41">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41">
      <c r="A60" s="136" t="s">
        <v>59</v>
      </c>
      <c r="B60" s="80"/>
      <c r="C60" s="137" t="str">
        <f ca="1">IF(H60=1,J60,I60)</f>
        <v>Provide list of cobalt smelters contributing material to supply chain on Smelter List tab</v>
      </c>
      <c r="D60" s="222" t="str">
        <f>IF(H60=0,"","Click here to provide smelter information")</f>
        <v>Click here to provide smelter information</v>
      </c>
      <c r="E60" s="17" t="s">
        <v>15</v>
      </c>
      <c r="F60" s="85">
        <f>F23</f>
        <v>1</v>
      </c>
      <c r="G60" s="63">
        <f>IF(AND(COUNTIF(SmelterIdetifiedForMetal,"Cobalt")&gt;0,COUNTIF('Smelter List'!AB$5:AB$2500,"Cobalt?*")&gt;0),0,1)</f>
        <v>1</v>
      </c>
      <c r="H60" s="64">
        <f>F60*G60</f>
        <v>1</v>
      </c>
      <c r="I60" s="132" t="str">
        <f ca="1">OFFSET(L!$C$1,MATCH("Checker"&amp;"Comp",L!$A:$A,0)-1,SL,,)</f>
        <v>Complete</v>
      </c>
      <c r="J60" s="16" t="str">
        <f ca="1">OFFSET(L!$C$1,MATCH("Checker"&amp;ADDRESS(ROW(),COLUMN(),4),L!$A:$A,0)-1,SL,,)</f>
        <v>Provide list of cobalt smelters contributing material to supply chain on Smelter List tab</v>
      </c>
      <c r="K60" s="135">
        <f>IF(H15&gt;0,1,0)</f>
        <v>1</v>
      </c>
      <c r="L60" s="16" t="e">
        <f ca="1">OFFSET(L!$C$1,MATCH("Checker"&amp;ADDRESS(ROW(),COLUMN(),4),L!$A:$A,0)-1,SL,,)</f>
        <v>#N/A</v>
      </c>
    </row>
    <row r="61" spans="1:12" ht="41">
      <c r="A61" s="136" t="s">
        <v>60</v>
      </c>
      <c r="B61" s="80"/>
      <c r="C61" s="137" t="str">
        <f ca="1">IF(H61=1,J61,I61)</f>
        <v>Provide list of mica processors contributing material to supply chain on Smelter List tab</v>
      </c>
      <c r="D61" s="222" t="str">
        <f>IF(H61=0,"","Click here to provide smelter information")</f>
        <v>Click here to provide smelter information</v>
      </c>
      <c r="E61" s="17" t="s">
        <v>15</v>
      </c>
      <c r="F61" s="85">
        <f>F24</f>
        <v>1</v>
      </c>
      <c r="G61" s="63">
        <f>IF(AND(COUNTIF(SmelterIdetifiedForMetal,"Mica")&gt;0,COUNTIF('Smelter List'!AB$5:AB$2500,"Mica?*")&gt;0),0,1)</f>
        <v>1</v>
      </c>
      <c r="H61" s="64">
        <f>F61*G61</f>
        <v>1</v>
      </c>
      <c r="I61" s="132" t="str">
        <f ca="1">OFFSET(L!$C$1,MATCH("Checker"&amp;"Comp",L!$A:$A,0)-1,SL,,)</f>
        <v>Complete</v>
      </c>
      <c r="J61" s="16" t="str">
        <f ca="1">OFFSET(L!$C$1,MATCH("Checker"&amp;ADDRESS(ROW(),COLUMN(),4),L!$A:$A,0)-1,SL,,)</f>
        <v>Provide list of mica processors contributing material to supply chain on Smelter List tab</v>
      </c>
      <c r="K61" s="135">
        <f>IF(H16&gt;0,1,0)</f>
        <v>1</v>
      </c>
      <c r="L61" s="16" t="e">
        <f ca="1">OFFSET(L!$C$1,MATCH("Checker"&amp;ADDRESS(ROW(),COLUMN(),4),L!$A:$A,0)-1,SL,,)</f>
        <v>#N/A</v>
      </c>
    </row>
    <row r="62" spans="1:12" ht="41.15" hidden="1" customHeight="1">
      <c r="A62" s="81"/>
      <c r="B62" s="80"/>
      <c r="C62" s="80"/>
      <c r="D62" s="86"/>
      <c r="E62" s="17" t="s">
        <v>15</v>
      </c>
      <c r="F62" s="85"/>
      <c r="G62" s="63"/>
      <c r="H62" s="64"/>
      <c r="I62" s="132" t="str">
        <f ca="1">OFFSET(L!$C$1,MATCH("Checker"&amp;"Comp",L!$A:$A,0)-1,SL,,)</f>
        <v>Complete</v>
      </c>
      <c r="K62" s="135"/>
    </row>
    <row r="63" spans="1:12" ht="41.15" hidden="1" customHeight="1">
      <c r="A63" s="81"/>
      <c r="B63" s="80"/>
      <c r="C63" s="80"/>
      <c r="D63" s="86"/>
      <c r="E63" s="17" t="s">
        <v>15</v>
      </c>
      <c r="F63" s="85"/>
      <c r="G63" s="63"/>
      <c r="H63" s="64"/>
      <c r="I63" s="132" t="str">
        <f ca="1">OFFSET(L!$C$1,MATCH("Checker"&amp;"Comp",L!$A:$A,0)-1,SL,,)</f>
        <v>Complete</v>
      </c>
      <c r="K63" s="135"/>
    </row>
    <row r="64" spans="1:12" ht="27">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31</v>
      </c>
    </row>
    <row r="68" spans="8:8" ht="14"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921875" defaultRowHeight="13.5"/>
  <cols>
    <col min="1" max="1" width="3.07421875" style="16" customWidth="1"/>
    <col min="2" max="2" width="39.921875" style="92" customWidth="1"/>
    <col min="3" max="3" width="39.921875" style="16" customWidth="1"/>
    <col min="4" max="4" width="58.921875" style="16" customWidth="1"/>
    <col min="5" max="5" width="1.69140625" style="16" customWidth="1"/>
    <col min="6" max="6" width="71.921875" customWidth="1"/>
    <col min="7" max="35" width="9" customWidth="1"/>
    <col min="36" max="16384" width="8.921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4"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921875" defaultRowHeight="13.5"/>
  <cols>
    <col min="1" max="1" width="9.07421875" style="157" bestFit="1" customWidth="1"/>
    <col min="2" max="2" width="42.921875" style="157" customWidth="1"/>
    <col min="3" max="3" width="40.07421875" style="157" customWidth="1"/>
    <col min="4" max="4" width="22.921875" style="157" customWidth="1"/>
    <col min="5" max="5" width="12.69140625" style="157" customWidth="1"/>
    <col min="6" max="6" width="12.69140625" style="158" customWidth="1"/>
    <col min="7" max="7" width="15.23046875" style="157" customWidth="1"/>
    <col min="8" max="8" width="23.921875" style="157" customWidth="1"/>
    <col min="9" max="9" width="28.07421875" style="157" customWidth="1"/>
    <col min="10" max="10" width="38.69140625" style="157" hidden="1" customWidth="1"/>
    <col min="11" max="11" width="24.07421875" style="157" hidden="1" customWidth="1"/>
    <col min="12" max="12" width="17.4609375" style="157" customWidth="1"/>
    <col min="13" max="13" width="16.07421875" style="157" customWidth="1"/>
    <col min="14" max="16384" width="8.921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69140625" defaultRowHeight="14"/>
  <cols>
    <col min="1" max="1" width="14.69140625" style="127" customWidth="1"/>
    <col min="2" max="2" width="14" style="127" customWidth="1"/>
    <col min="3" max="3" width="6.07421875" style="127" customWidth="1"/>
    <col min="4" max="4" width="50.921875" style="127" customWidth="1"/>
    <col min="5" max="5" width="45.921875" style="245" customWidth="1"/>
    <col min="6" max="6" width="61.61328125" style="246" customWidth="1"/>
    <col min="7" max="7" width="61.61328125" style="127" customWidth="1"/>
    <col min="8" max="8" width="65.61328125" style="144" customWidth="1"/>
    <col min="9" max="9" width="51.53515625" style="189" customWidth="1"/>
    <col min="10" max="16384" width="8.69140625" style="189"/>
  </cols>
  <sheetData>
    <row r="1" spans="1:9">
      <c r="B1" s="127" t="s">
        <v>374</v>
      </c>
      <c r="C1" s="127" t="s">
        <v>375</v>
      </c>
      <c r="D1" s="127" t="s">
        <v>17</v>
      </c>
      <c r="E1" s="245" t="s">
        <v>376</v>
      </c>
      <c r="F1" s="246" t="s">
        <v>377</v>
      </c>
      <c r="G1" s="127" t="s">
        <v>378</v>
      </c>
      <c r="H1" s="297" t="s">
        <v>379</v>
      </c>
      <c r="I1" s="189" t="s">
        <v>18961</v>
      </c>
    </row>
    <row r="2" spans="1:9" ht="41">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0.5">
      <c r="A9" s="127" t="str">
        <f t="shared" si="0"/>
        <v>InstructionsA9</v>
      </c>
      <c r="B9" s="127" t="s">
        <v>380</v>
      </c>
      <c r="C9" s="127" t="s">
        <v>419</v>
      </c>
      <c r="D9" s="127" t="s">
        <v>420</v>
      </c>
      <c r="E9" s="245" t="s">
        <v>421</v>
      </c>
      <c r="F9" s="246" t="s">
        <v>422</v>
      </c>
      <c r="G9" s="127" t="s">
        <v>423</v>
      </c>
      <c r="H9" s="297" t="s">
        <v>424</v>
      </c>
      <c r="I9" s="127" t="s">
        <v>18967</v>
      </c>
    </row>
    <row r="10" spans="1:9" ht="28">
      <c r="A10" s="127" t="str">
        <f>B10&amp;C10</f>
        <v>InstructionsA10</v>
      </c>
      <c r="B10" s="127" t="s">
        <v>380</v>
      </c>
      <c r="C10" s="127" t="s">
        <v>425</v>
      </c>
      <c r="D10" s="127" t="s">
        <v>426</v>
      </c>
      <c r="E10" s="245" t="s">
        <v>427</v>
      </c>
      <c r="F10" s="246" t="s">
        <v>428</v>
      </c>
      <c r="G10" s="127" t="s">
        <v>429</v>
      </c>
      <c r="H10" s="297" t="s">
        <v>430</v>
      </c>
      <c r="I10" s="127" t="s">
        <v>18968</v>
      </c>
    </row>
    <row r="11" spans="1:9" ht="43.5">
      <c r="A11" s="127" t="str">
        <f t="shared" si="0"/>
        <v>InstructionsA11</v>
      </c>
      <c r="B11" s="127" t="s">
        <v>380</v>
      </c>
      <c r="C11" s="127" t="s">
        <v>431</v>
      </c>
      <c r="D11" s="127" t="s">
        <v>432</v>
      </c>
      <c r="E11" s="223" t="s">
        <v>433</v>
      </c>
      <c r="F11" s="248" t="s">
        <v>434</v>
      </c>
      <c r="G11" s="127" t="s">
        <v>435</v>
      </c>
      <c r="H11" s="297" t="s">
        <v>436</v>
      </c>
      <c r="I11" s="127" t="s">
        <v>18969</v>
      </c>
    </row>
    <row r="12" spans="1:9" ht="40.5">
      <c r="A12" s="127" t="str">
        <f t="shared" si="0"/>
        <v>InstructionsA12</v>
      </c>
      <c r="B12" s="127" t="s">
        <v>380</v>
      </c>
      <c r="C12" s="127" t="s">
        <v>437</v>
      </c>
      <c r="D12" s="127" t="s">
        <v>438</v>
      </c>
      <c r="E12" s="245" t="s">
        <v>439</v>
      </c>
      <c r="F12" s="246" t="s">
        <v>440</v>
      </c>
      <c r="G12" s="127" t="s">
        <v>441</v>
      </c>
      <c r="H12" s="297" t="s">
        <v>442</v>
      </c>
      <c r="I12" s="127" t="s">
        <v>18970</v>
      </c>
    </row>
    <row r="13" spans="1:9" ht="67.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1">
      <c r="A15" s="127" t="str">
        <f t="shared" si="0"/>
        <v>InstructionsA15</v>
      </c>
      <c r="B15" s="127" t="s">
        <v>380</v>
      </c>
      <c r="C15" s="127" t="s">
        <v>455</v>
      </c>
      <c r="D15" s="127" t="s">
        <v>456</v>
      </c>
      <c r="E15" s="245" t="s">
        <v>457</v>
      </c>
      <c r="F15" s="246" t="s">
        <v>458</v>
      </c>
      <c r="G15" s="127" t="s">
        <v>459</v>
      </c>
      <c r="H15" s="297" t="s">
        <v>460</v>
      </c>
      <c r="I15" s="127" t="s">
        <v>18973</v>
      </c>
    </row>
    <row r="16" spans="1:9" ht="27">
      <c r="A16" s="127" t="str">
        <f t="shared" si="0"/>
        <v>InstructionsA16</v>
      </c>
      <c r="B16" s="127" t="s">
        <v>380</v>
      </c>
      <c r="C16" s="127" t="s">
        <v>461</v>
      </c>
      <c r="D16" s="127" t="s">
        <v>462</v>
      </c>
      <c r="E16" s="223" t="s">
        <v>463</v>
      </c>
      <c r="F16" s="248" t="s">
        <v>464</v>
      </c>
      <c r="G16" s="127" t="s">
        <v>465</v>
      </c>
      <c r="H16" s="297" t="s">
        <v>466</v>
      </c>
      <c r="I16" s="127" t="s">
        <v>18974</v>
      </c>
    </row>
    <row r="17" spans="1:9" ht="67.5">
      <c r="A17" s="127" t="str">
        <f t="shared" si="0"/>
        <v>InstructionsA17</v>
      </c>
      <c r="B17" s="127" t="s">
        <v>380</v>
      </c>
      <c r="C17" s="127" t="s">
        <v>467</v>
      </c>
      <c r="D17" s="127" t="s">
        <v>468</v>
      </c>
      <c r="E17" s="245" t="s">
        <v>469</v>
      </c>
      <c r="F17" s="246" t="s">
        <v>470</v>
      </c>
      <c r="G17" s="127" t="s">
        <v>471</v>
      </c>
      <c r="H17" s="297" t="s">
        <v>472</v>
      </c>
      <c r="I17" s="127" t="s">
        <v>18975</v>
      </c>
    </row>
    <row r="18" spans="1:9" ht="40.5">
      <c r="A18" s="127" t="str">
        <f>B18&amp;C18</f>
        <v>InstructionsA18</v>
      </c>
      <c r="B18" s="127" t="s">
        <v>380</v>
      </c>
      <c r="C18" s="127" t="s">
        <v>473</v>
      </c>
      <c r="D18" s="127" t="s">
        <v>474</v>
      </c>
      <c r="E18" s="127" t="s">
        <v>475</v>
      </c>
      <c r="F18" s="248" t="s">
        <v>476</v>
      </c>
      <c r="G18" s="127" t="s">
        <v>477</v>
      </c>
      <c r="H18" s="297" t="s">
        <v>478</v>
      </c>
      <c r="I18" s="127" t="s">
        <v>18976</v>
      </c>
    </row>
    <row r="19" spans="1:9" ht="40.5">
      <c r="A19" s="127" t="str">
        <f t="shared" si="0"/>
        <v>InstructionsA19</v>
      </c>
      <c r="B19" s="127" t="s">
        <v>380</v>
      </c>
      <c r="C19" s="127" t="s">
        <v>479</v>
      </c>
      <c r="D19" s="127" t="s">
        <v>480</v>
      </c>
      <c r="E19" s="245" t="s">
        <v>481</v>
      </c>
      <c r="F19" s="246" t="s">
        <v>482</v>
      </c>
      <c r="G19" s="127" t="s">
        <v>483</v>
      </c>
      <c r="H19" s="300" t="s">
        <v>484</v>
      </c>
      <c r="I19" s="127" t="s">
        <v>18977</v>
      </c>
    </row>
    <row r="20" spans="1:9" ht="40.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21.5">
      <c r="A22" s="127" t="str">
        <f t="shared" si="0"/>
        <v>InstructionsA23</v>
      </c>
      <c r="B22" s="127" t="s">
        <v>380</v>
      </c>
      <c r="C22" s="127" t="s">
        <v>497</v>
      </c>
      <c r="D22" s="127" t="s">
        <v>498</v>
      </c>
      <c r="E22" s="245" t="s">
        <v>499</v>
      </c>
      <c r="F22" s="246" t="s">
        <v>500</v>
      </c>
      <c r="G22" s="247" t="s">
        <v>501</v>
      </c>
      <c r="H22" s="300" t="s">
        <v>502</v>
      </c>
      <c r="I22" s="127" t="s">
        <v>18980</v>
      </c>
    </row>
    <row r="23" spans="1:9" ht="30">
      <c r="A23" s="127" t="str">
        <f>B23&amp;C23</f>
        <v>InstructionsA24</v>
      </c>
      <c r="B23" s="127" t="s">
        <v>380</v>
      </c>
      <c r="C23" s="127" t="s">
        <v>503</v>
      </c>
      <c r="D23" s="127" t="s">
        <v>504</v>
      </c>
      <c r="E23" s="245" t="s">
        <v>505</v>
      </c>
      <c r="F23" s="246" t="s">
        <v>506</v>
      </c>
      <c r="G23" s="127" t="s">
        <v>507</v>
      </c>
      <c r="H23" s="300" t="s">
        <v>508</v>
      </c>
      <c r="I23" s="127" t="s">
        <v>18981</v>
      </c>
    </row>
    <row r="24" spans="1:9" ht="108">
      <c r="A24" s="127" t="str">
        <f t="shared" si="0"/>
        <v>InstructionsA25</v>
      </c>
      <c r="B24" s="127" t="s">
        <v>380</v>
      </c>
      <c r="C24" s="127" t="s">
        <v>509</v>
      </c>
      <c r="D24" s="127" t="s">
        <v>510</v>
      </c>
      <c r="E24" s="245" t="s">
        <v>511</v>
      </c>
      <c r="F24" s="291" t="s">
        <v>512</v>
      </c>
      <c r="G24" s="127" t="s">
        <v>513</v>
      </c>
      <c r="H24" s="297" t="s">
        <v>514</v>
      </c>
      <c r="I24" s="127" t="s">
        <v>18982</v>
      </c>
    </row>
    <row r="25" spans="1:9" ht="256.5">
      <c r="A25" s="127" t="str">
        <f t="shared" si="0"/>
        <v>InstructionsA26</v>
      </c>
      <c r="B25" s="127" t="s">
        <v>380</v>
      </c>
      <c r="C25" s="127" t="s">
        <v>515</v>
      </c>
      <c r="D25" s="127" t="s">
        <v>516</v>
      </c>
      <c r="E25" s="249" t="s">
        <v>517</v>
      </c>
      <c r="F25" s="291" t="s">
        <v>518</v>
      </c>
      <c r="G25" s="127" t="s">
        <v>519</v>
      </c>
      <c r="H25" s="297" t="s">
        <v>520</v>
      </c>
      <c r="I25" s="127" t="s">
        <v>18983</v>
      </c>
    </row>
    <row r="26" spans="1:9" ht="40.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43">
      <c r="A29" s="127" t="str">
        <f t="shared" si="1"/>
        <v>InstructionsA30</v>
      </c>
      <c r="B29" s="127" t="s">
        <v>380</v>
      </c>
      <c r="C29" s="127" t="s">
        <v>539</v>
      </c>
      <c r="D29" s="127" t="s">
        <v>540</v>
      </c>
      <c r="E29" s="249" t="s">
        <v>541</v>
      </c>
      <c r="F29" s="246" t="s">
        <v>542</v>
      </c>
      <c r="G29" s="127" t="s">
        <v>543</v>
      </c>
      <c r="H29" s="297" t="s">
        <v>544</v>
      </c>
      <c r="I29" s="127" t="s">
        <v>18987</v>
      </c>
    </row>
    <row r="30" spans="1:9" ht="216">
      <c r="A30" s="127" t="str">
        <f t="shared" si="1"/>
        <v>InstructionsA31</v>
      </c>
      <c r="B30" s="127" t="s">
        <v>380</v>
      </c>
      <c r="C30" s="127" t="s">
        <v>545</v>
      </c>
      <c r="D30" s="127" t="s">
        <v>546</v>
      </c>
      <c r="E30" s="245" t="s">
        <v>547</v>
      </c>
      <c r="F30" s="250" t="s">
        <v>548</v>
      </c>
      <c r="G30" s="127" t="s">
        <v>549</v>
      </c>
      <c r="H30" s="297" t="s">
        <v>550</v>
      </c>
      <c r="I30" s="127" t="s">
        <v>19198</v>
      </c>
    </row>
    <row r="31" spans="1:9" ht="108">
      <c r="A31" s="127" t="str">
        <f t="shared" si="1"/>
        <v>InstructionsA32</v>
      </c>
      <c r="B31" s="127" t="s">
        <v>380</v>
      </c>
      <c r="C31" s="127" t="s">
        <v>551</v>
      </c>
      <c r="D31" s="127" t="s">
        <v>552</v>
      </c>
      <c r="E31" s="249" t="s">
        <v>553</v>
      </c>
      <c r="F31" s="250" t="s">
        <v>554</v>
      </c>
      <c r="G31" s="127" t="s">
        <v>555</v>
      </c>
      <c r="H31" s="297" t="s">
        <v>556</v>
      </c>
      <c r="I31" s="127" t="s">
        <v>18988</v>
      </c>
    </row>
    <row r="32" spans="1:9" ht="108">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70">
      <c r="A34" s="127" t="str">
        <f t="shared" si="0"/>
        <v>InstructionsA36</v>
      </c>
      <c r="B34" s="127" t="s">
        <v>380</v>
      </c>
      <c r="C34" s="127" t="s">
        <v>569</v>
      </c>
      <c r="D34" s="127" t="s">
        <v>570</v>
      </c>
      <c r="E34" s="245" t="s">
        <v>571</v>
      </c>
      <c r="F34" s="246" t="s">
        <v>572</v>
      </c>
      <c r="G34" s="254" t="s">
        <v>573</v>
      </c>
      <c r="H34" s="297" t="s">
        <v>574</v>
      </c>
      <c r="I34" s="127" t="s">
        <v>18991</v>
      </c>
    </row>
    <row r="35" spans="1:9" ht="67.5">
      <c r="A35" s="127" t="str">
        <f t="shared" si="0"/>
        <v>InstructionsA37</v>
      </c>
      <c r="B35" s="127" t="s">
        <v>380</v>
      </c>
      <c r="C35" s="127" t="s">
        <v>575</v>
      </c>
      <c r="D35" s="127" t="s">
        <v>576</v>
      </c>
      <c r="E35" s="249" t="s">
        <v>577</v>
      </c>
      <c r="F35" s="291" t="s">
        <v>578</v>
      </c>
      <c r="G35" s="127" t="s">
        <v>579</v>
      </c>
      <c r="H35" s="297" t="s">
        <v>580</v>
      </c>
      <c r="I35" s="127" t="s">
        <v>18992</v>
      </c>
    </row>
    <row r="36" spans="1:9" ht="81">
      <c r="A36" s="127" t="str">
        <f t="shared" si="0"/>
        <v>InstructionsA38</v>
      </c>
      <c r="B36" s="127" t="s">
        <v>380</v>
      </c>
      <c r="C36" s="127" t="s">
        <v>581</v>
      </c>
      <c r="D36" s="127" t="s">
        <v>582</v>
      </c>
      <c r="E36" s="249" t="s">
        <v>583</v>
      </c>
      <c r="F36" s="291" t="s">
        <v>584</v>
      </c>
      <c r="G36" s="127" t="s">
        <v>585</v>
      </c>
      <c r="H36" s="297" t="s">
        <v>586</v>
      </c>
      <c r="I36" s="127" t="s">
        <v>18993</v>
      </c>
    </row>
    <row r="37" spans="1:9" ht="148.5">
      <c r="A37" s="127" t="str">
        <f t="shared" si="0"/>
        <v>InstructionsA39</v>
      </c>
      <c r="B37" s="127" t="s">
        <v>380</v>
      </c>
      <c r="C37" s="127" t="s">
        <v>587</v>
      </c>
      <c r="D37" s="127" t="s">
        <v>588</v>
      </c>
      <c r="E37" s="249" t="s">
        <v>589</v>
      </c>
      <c r="F37" s="292" t="s">
        <v>590</v>
      </c>
      <c r="G37" s="127" t="s">
        <v>591</v>
      </c>
      <c r="H37" s="297" t="s">
        <v>592</v>
      </c>
      <c r="I37" s="127" t="s">
        <v>18994</v>
      </c>
    </row>
    <row r="38" spans="1:9" ht="189">
      <c r="A38" s="127" t="str">
        <f t="shared" si="0"/>
        <v>InstructionsA40</v>
      </c>
      <c r="B38" s="127" t="s">
        <v>380</v>
      </c>
      <c r="C38" s="127" t="s">
        <v>593</v>
      </c>
      <c r="D38" s="251" t="s">
        <v>594</v>
      </c>
      <c r="E38" s="252" t="s">
        <v>595</v>
      </c>
      <c r="F38" s="293" t="s">
        <v>596</v>
      </c>
      <c r="G38" s="251" t="s">
        <v>597</v>
      </c>
      <c r="H38" s="297" t="s">
        <v>598</v>
      </c>
      <c r="I38" s="127" t="s">
        <v>18995</v>
      </c>
    </row>
    <row r="39" spans="1:9" ht="229.5">
      <c r="A39" s="127" t="str">
        <f>B39&amp;C39</f>
        <v>InstructionsA41</v>
      </c>
      <c r="B39" s="127" t="s">
        <v>380</v>
      </c>
      <c r="C39" s="127" t="s">
        <v>599</v>
      </c>
      <c r="D39" s="251" t="s">
        <v>600</v>
      </c>
      <c r="E39" s="252" t="s">
        <v>601</v>
      </c>
      <c r="F39" s="293" t="s">
        <v>602</v>
      </c>
      <c r="G39" s="255" t="s">
        <v>603</v>
      </c>
      <c r="H39" s="301" t="s">
        <v>604</v>
      </c>
      <c r="I39" s="127" t="s">
        <v>18996</v>
      </c>
    </row>
    <row r="40" spans="1:9" ht="202.5">
      <c r="A40" s="127" t="str">
        <f>B40&amp;C40</f>
        <v>InstructionsA42</v>
      </c>
      <c r="B40" s="127" t="s">
        <v>380</v>
      </c>
      <c r="C40" s="127" t="s">
        <v>605</v>
      </c>
      <c r="D40" s="127" t="s">
        <v>606</v>
      </c>
      <c r="E40" s="245" t="s">
        <v>607</v>
      </c>
      <c r="F40" s="291" t="s">
        <v>608</v>
      </c>
      <c r="G40" s="127" t="s">
        <v>609</v>
      </c>
      <c r="H40" s="297" t="s">
        <v>610</v>
      </c>
      <c r="I40" s="127" t="s">
        <v>18997</v>
      </c>
    </row>
    <row r="41" spans="1:9" ht="81">
      <c r="A41" s="127" t="str">
        <f t="shared" si="0"/>
        <v>InstructionsA43</v>
      </c>
      <c r="B41" s="127" t="s">
        <v>380</v>
      </c>
      <c r="C41" s="127" t="s">
        <v>611</v>
      </c>
      <c r="D41" s="127" t="s">
        <v>612</v>
      </c>
      <c r="E41" s="245" t="s">
        <v>613</v>
      </c>
      <c r="F41" s="291" t="s">
        <v>614</v>
      </c>
      <c r="G41" s="127" t="s">
        <v>615</v>
      </c>
      <c r="H41" s="297" t="s">
        <v>616</v>
      </c>
      <c r="I41" s="127" t="s">
        <v>18998</v>
      </c>
    </row>
    <row r="42" spans="1:9" ht="67.5">
      <c r="A42" s="127" t="str">
        <f t="shared" si="0"/>
        <v>InstructionsA45</v>
      </c>
      <c r="B42" s="127" t="s">
        <v>380</v>
      </c>
      <c r="C42" s="127" t="s">
        <v>617</v>
      </c>
      <c r="D42" s="127" t="s">
        <v>618</v>
      </c>
      <c r="E42" s="245" t="s">
        <v>619</v>
      </c>
      <c r="F42" s="246" t="s">
        <v>620</v>
      </c>
      <c r="G42" s="127" t="s">
        <v>621</v>
      </c>
      <c r="H42" s="297" t="s">
        <v>622</v>
      </c>
      <c r="I42" s="127" t="s">
        <v>18999</v>
      </c>
    </row>
    <row r="43" spans="1:9" ht="94.5">
      <c r="A43" s="127" t="str">
        <f t="shared" si="0"/>
        <v>InstructionsA46</v>
      </c>
      <c r="B43" s="127" t="s">
        <v>380</v>
      </c>
      <c r="C43" s="127" t="s">
        <v>623</v>
      </c>
      <c r="D43" s="127" t="s">
        <v>624</v>
      </c>
      <c r="E43" s="249" t="s">
        <v>625</v>
      </c>
      <c r="F43" s="291" t="s">
        <v>626</v>
      </c>
      <c r="G43" s="254" t="s">
        <v>627</v>
      </c>
      <c r="H43" s="297" t="s">
        <v>628</v>
      </c>
      <c r="I43" s="127" t="s">
        <v>19000</v>
      </c>
    </row>
    <row r="44" spans="1:9" ht="67.5">
      <c r="A44" s="127" t="str">
        <f t="shared" si="0"/>
        <v>InstructionsA48</v>
      </c>
      <c r="B44" s="237" t="s">
        <v>380</v>
      </c>
      <c r="C44" s="127" t="s">
        <v>629</v>
      </c>
      <c r="D44" s="237" t="s">
        <v>630</v>
      </c>
      <c r="E44" s="245" t="s">
        <v>631</v>
      </c>
      <c r="F44" s="246" t="s">
        <v>632</v>
      </c>
      <c r="G44" s="256" t="s">
        <v>633</v>
      </c>
      <c r="H44" s="297" t="s">
        <v>634</v>
      </c>
      <c r="I44" s="127" t="s">
        <v>19001</v>
      </c>
    </row>
    <row r="45" spans="1:9" ht="54">
      <c r="A45" s="127" t="str">
        <f>B45&amp;C45</f>
        <v>InstructionsA49</v>
      </c>
      <c r="B45" s="127" t="s">
        <v>380</v>
      </c>
      <c r="C45" s="127" t="s">
        <v>635</v>
      </c>
      <c r="D45" s="127" t="s">
        <v>636</v>
      </c>
      <c r="E45" s="245" t="s">
        <v>637</v>
      </c>
      <c r="F45" s="246" t="s">
        <v>638</v>
      </c>
      <c r="G45" s="127" t="s">
        <v>639</v>
      </c>
      <c r="H45" s="300" t="s">
        <v>640</v>
      </c>
      <c r="I45" s="127" t="s">
        <v>19002</v>
      </c>
    </row>
    <row r="46" spans="1:9" ht="148.5">
      <c r="A46" s="127" t="str">
        <f t="shared" si="0"/>
        <v>InstructionsA50</v>
      </c>
      <c r="B46" s="127" t="s">
        <v>380</v>
      </c>
      <c r="C46" s="127" t="s">
        <v>641</v>
      </c>
      <c r="D46" s="127" t="s">
        <v>642</v>
      </c>
      <c r="E46" s="294" t="s">
        <v>643</v>
      </c>
      <c r="F46" s="291" t="s">
        <v>644</v>
      </c>
      <c r="G46" s="127" t="s">
        <v>645</v>
      </c>
      <c r="H46" s="297" t="s">
        <v>646</v>
      </c>
      <c r="I46" s="127" t="s">
        <v>19003</v>
      </c>
    </row>
    <row r="47" spans="1:9" ht="67.5">
      <c r="A47" s="127" t="str">
        <f t="shared" si="0"/>
        <v>InstructionsA51</v>
      </c>
      <c r="B47" s="127" t="s">
        <v>380</v>
      </c>
      <c r="C47" s="127" t="s">
        <v>647</v>
      </c>
      <c r="D47" s="127" t="s">
        <v>648</v>
      </c>
      <c r="E47" s="245" t="s">
        <v>649</v>
      </c>
      <c r="F47" s="246" t="s">
        <v>650</v>
      </c>
      <c r="G47" s="127" t="s">
        <v>651</v>
      </c>
      <c r="H47" s="297" t="s">
        <v>652</v>
      </c>
      <c r="I47" s="127" t="s">
        <v>19004</v>
      </c>
    </row>
    <row r="48" spans="1:9" ht="81">
      <c r="A48" s="127" t="str">
        <f t="shared" si="0"/>
        <v>InstructionsA52</v>
      </c>
      <c r="B48" s="127" t="s">
        <v>380</v>
      </c>
      <c r="C48" s="127" t="s">
        <v>653</v>
      </c>
      <c r="D48" s="127" t="s">
        <v>654</v>
      </c>
      <c r="E48" s="245" t="s">
        <v>655</v>
      </c>
      <c r="F48" s="246" t="s">
        <v>656</v>
      </c>
      <c r="G48" s="257" t="s">
        <v>657</v>
      </c>
      <c r="H48" s="297" t="s">
        <v>658</v>
      </c>
      <c r="I48" s="127" t="s">
        <v>19005</v>
      </c>
    </row>
    <row r="49" spans="1:9" ht="108">
      <c r="A49" s="127" t="str">
        <f>B49&amp;C49</f>
        <v>InstructionsA53</v>
      </c>
      <c r="B49" s="127" t="s">
        <v>380</v>
      </c>
      <c r="C49" s="127" t="s">
        <v>659</v>
      </c>
      <c r="D49" s="127" t="s">
        <v>660</v>
      </c>
      <c r="E49" s="245" t="s">
        <v>661</v>
      </c>
      <c r="F49" s="246" t="s">
        <v>662</v>
      </c>
      <c r="G49" s="257" t="s">
        <v>663</v>
      </c>
      <c r="H49" s="300" t="s">
        <v>664</v>
      </c>
      <c r="I49" s="127" t="s">
        <v>19006</v>
      </c>
    </row>
    <row r="50" spans="1:9" ht="67.5">
      <c r="A50" s="127" t="str">
        <f>B50&amp;C50</f>
        <v>InstructionsA54</v>
      </c>
      <c r="B50" s="127" t="s">
        <v>380</v>
      </c>
      <c r="C50" s="127" t="s">
        <v>665</v>
      </c>
      <c r="D50" s="127" t="s">
        <v>666</v>
      </c>
      <c r="E50" s="245" t="s">
        <v>667</v>
      </c>
      <c r="F50" s="246" t="s">
        <v>668</v>
      </c>
      <c r="G50" s="257" t="s">
        <v>669</v>
      </c>
      <c r="H50" s="297" t="s">
        <v>670</v>
      </c>
      <c r="I50" s="127" t="s">
        <v>19007</v>
      </c>
    </row>
    <row r="51" spans="1:9" ht="40.5">
      <c r="A51" s="127" t="str">
        <f t="shared" si="0"/>
        <v>InstructionsA55</v>
      </c>
      <c r="B51" s="127" t="s">
        <v>380</v>
      </c>
      <c r="C51" s="127" t="s">
        <v>671</v>
      </c>
      <c r="D51" s="127" t="s">
        <v>672</v>
      </c>
      <c r="E51" s="245" t="s">
        <v>673</v>
      </c>
      <c r="F51" s="246" t="s">
        <v>674</v>
      </c>
      <c r="G51" s="257" t="s">
        <v>675</v>
      </c>
      <c r="H51" s="297" t="s">
        <v>676</v>
      </c>
      <c r="I51" s="127" t="s">
        <v>19008</v>
      </c>
    </row>
    <row r="52" spans="1:9" ht="40.5">
      <c r="A52" s="127" t="str">
        <f t="shared" si="0"/>
        <v>InstructionsA56</v>
      </c>
      <c r="B52" s="127" t="s">
        <v>380</v>
      </c>
      <c r="C52" s="127" t="s">
        <v>677</v>
      </c>
      <c r="D52" s="127" t="s">
        <v>678</v>
      </c>
      <c r="E52" s="245" t="s">
        <v>679</v>
      </c>
      <c r="F52" s="246" t="s">
        <v>680</v>
      </c>
      <c r="G52" s="127" t="s">
        <v>681</v>
      </c>
      <c r="H52" s="297" t="s">
        <v>682</v>
      </c>
      <c r="I52" s="127" t="s">
        <v>19009</v>
      </c>
    </row>
    <row r="53" spans="1:9" ht="54">
      <c r="A53" s="127" t="str">
        <f t="shared" si="0"/>
        <v>InstructionsA57</v>
      </c>
      <c r="B53" s="127" t="s">
        <v>380</v>
      </c>
      <c r="C53" s="127" t="s">
        <v>683</v>
      </c>
      <c r="D53" s="127" t="s">
        <v>684</v>
      </c>
      <c r="E53" s="245" t="s">
        <v>685</v>
      </c>
      <c r="F53" s="246" t="s">
        <v>686</v>
      </c>
      <c r="G53" s="258" t="s">
        <v>687</v>
      </c>
      <c r="H53" s="297" t="s">
        <v>688</v>
      </c>
      <c r="I53" s="127" t="s">
        <v>19010</v>
      </c>
    </row>
    <row r="54" spans="1:9" ht="310.5">
      <c r="A54" s="127" t="str">
        <f t="shared" si="0"/>
        <v>InstructionsA58</v>
      </c>
      <c r="B54" s="127" t="s">
        <v>380</v>
      </c>
      <c r="C54" s="127" t="s">
        <v>689</v>
      </c>
      <c r="D54" s="127" t="s">
        <v>690</v>
      </c>
      <c r="E54" s="245" t="s">
        <v>691</v>
      </c>
      <c r="F54" s="246" t="s">
        <v>692</v>
      </c>
      <c r="G54" s="257" t="s">
        <v>693</v>
      </c>
      <c r="H54" s="297" t="s">
        <v>694</v>
      </c>
      <c r="I54" s="127" t="s">
        <v>19017</v>
      </c>
    </row>
    <row r="55" spans="1:9" ht="81">
      <c r="A55" s="127" t="str">
        <f t="shared" si="0"/>
        <v>InstructionsA59</v>
      </c>
      <c r="B55" s="127" t="s">
        <v>380</v>
      </c>
      <c r="C55" s="127" t="s">
        <v>695</v>
      </c>
      <c r="D55" s="127" t="s">
        <v>696</v>
      </c>
      <c r="E55" s="245" t="s">
        <v>697</v>
      </c>
      <c r="F55" s="246" t="s">
        <v>698</v>
      </c>
      <c r="G55" s="127" t="s">
        <v>699</v>
      </c>
      <c r="H55" s="297" t="s">
        <v>700</v>
      </c>
      <c r="I55" s="127" t="s">
        <v>19011</v>
      </c>
    </row>
    <row r="56" spans="1:9" ht="162">
      <c r="A56" s="127" t="str">
        <f t="shared" si="0"/>
        <v>InstructionsA60</v>
      </c>
      <c r="B56" s="127" t="s">
        <v>380</v>
      </c>
      <c r="C56" s="127" t="s">
        <v>701</v>
      </c>
      <c r="D56" s="127" t="s">
        <v>702</v>
      </c>
      <c r="E56" s="245" t="s">
        <v>703</v>
      </c>
      <c r="F56" s="246" t="s">
        <v>704</v>
      </c>
      <c r="G56" s="257" t="s">
        <v>705</v>
      </c>
      <c r="H56" s="297" t="s">
        <v>706</v>
      </c>
      <c r="I56" s="127" t="s">
        <v>19012</v>
      </c>
    </row>
    <row r="57" spans="1:9" ht="189">
      <c r="A57" s="127" t="str">
        <f t="shared" si="0"/>
        <v>InstructionsA61</v>
      </c>
      <c r="B57" s="127" t="s">
        <v>380</v>
      </c>
      <c r="C57" s="127" t="s">
        <v>707</v>
      </c>
      <c r="D57" s="127" t="s">
        <v>708</v>
      </c>
      <c r="E57" s="245" t="s">
        <v>709</v>
      </c>
      <c r="F57" s="246" t="s">
        <v>710</v>
      </c>
      <c r="G57" s="257" t="s">
        <v>711</v>
      </c>
      <c r="H57" s="297" t="s">
        <v>712</v>
      </c>
      <c r="I57" s="127" t="s">
        <v>19013</v>
      </c>
    </row>
    <row r="58" spans="1:9" ht="108">
      <c r="A58" s="127" t="str">
        <f>B58&amp;C58</f>
        <v>InstructionsA62</v>
      </c>
      <c r="B58" s="127" t="s">
        <v>380</v>
      </c>
      <c r="C58" s="127" t="s">
        <v>713</v>
      </c>
      <c r="D58" s="127" t="s">
        <v>714</v>
      </c>
      <c r="E58" s="294" t="s">
        <v>715</v>
      </c>
      <c r="F58" s="291" t="s">
        <v>716</v>
      </c>
      <c r="G58" s="257" t="s">
        <v>717</v>
      </c>
      <c r="H58" s="302" t="s">
        <v>718</v>
      </c>
      <c r="I58" s="127" t="s">
        <v>19014</v>
      </c>
    </row>
    <row r="59" spans="1:9" ht="42">
      <c r="A59" s="127" t="str">
        <f t="shared" si="0"/>
        <v>InstructionsA63</v>
      </c>
      <c r="B59" s="127" t="s">
        <v>380</v>
      </c>
      <c r="C59" s="127" t="s">
        <v>719</v>
      </c>
      <c r="D59" s="127" t="s">
        <v>720</v>
      </c>
      <c r="E59" s="245" t="s">
        <v>721</v>
      </c>
      <c r="F59" s="246" t="s">
        <v>722</v>
      </c>
      <c r="G59" s="127" t="s">
        <v>723</v>
      </c>
      <c r="H59" s="297" t="s">
        <v>724</v>
      </c>
      <c r="I59" s="127" t="s">
        <v>19015</v>
      </c>
    </row>
    <row r="60" spans="1:9" ht="180">
      <c r="A60" s="127" t="str">
        <f>B60&amp;C60</f>
        <v>InstructionsA65</v>
      </c>
      <c r="B60" s="127" t="s">
        <v>380</v>
      </c>
      <c r="C60" s="127" t="s">
        <v>725</v>
      </c>
      <c r="D60" s="127" t="s">
        <v>726</v>
      </c>
      <c r="E60" s="245" t="s">
        <v>727</v>
      </c>
      <c r="F60" s="246" t="s">
        <v>728</v>
      </c>
      <c r="G60" s="127" t="s">
        <v>729</v>
      </c>
      <c r="H60" s="300" t="s">
        <v>730</v>
      </c>
      <c r="I60" s="127" t="s">
        <v>19016</v>
      </c>
    </row>
    <row r="61" spans="1:9" ht="28">
      <c r="A61" s="127" t="str">
        <f t="shared" si="0"/>
        <v>InstructionsA67</v>
      </c>
      <c r="B61" s="127" t="s">
        <v>380</v>
      </c>
      <c r="C61" s="127" t="s">
        <v>731</v>
      </c>
      <c r="D61" s="127" t="s">
        <v>732</v>
      </c>
      <c r="E61" s="245" t="s">
        <v>733</v>
      </c>
      <c r="F61" s="246" t="s">
        <v>734</v>
      </c>
      <c r="G61" s="127" t="s">
        <v>735</v>
      </c>
      <c r="H61" s="300" t="s">
        <v>736</v>
      </c>
      <c r="I61" s="127" t="s">
        <v>19018</v>
      </c>
    </row>
    <row r="62" spans="1:9" ht="283.5">
      <c r="A62" s="127" t="str">
        <f t="shared" si="0"/>
        <v>InstructionsA68</v>
      </c>
      <c r="B62" s="127" t="s">
        <v>380</v>
      </c>
      <c r="C62" s="127" t="s">
        <v>737</v>
      </c>
      <c r="D62" s="127" t="s">
        <v>738</v>
      </c>
      <c r="E62" s="245" t="s">
        <v>739</v>
      </c>
      <c r="F62" s="246" t="s">
        <v>740</v>
      </c>
      <c r="G62" s="257" t="s">
        <v>741</v>
      </c>
      <c r="H62" s="297" t="s">
        <v>742</v>
      </c>
      <c r="I62" s="127" t="s">
        <v>19024</v>
      </c>
    </row>
    <row r="63" spans="1:9" ht="148.5">
      <c r="A63" s="127" t="str">
        <f t="shared" si="0"/>
        <v>InstructionsA69</v>
      </c>
      <c r="B63" s="127" t="s">
        <v>380</v>
      </c>
      <c r="C63" s="127" t="s">
        <v>743</v>
      </c>
      <c r="D63" s="127" t="s">
        <v>744</v>
      </c>
      <c r="E63" s="245" t="s">
        <v>745</v>
      </c>
      <c r="F63" s="246" t="s">
        <v>746</v>
      </c>
      <c r="G63" s="257" t="s">
        <v>747</v>
      </c>
      <c r="H63" s="297" t="s">
        <v>748</v>
      </c>
      <c r="I63" s="127" t="s">
        <v>19019</v>
      </c>
    </row>
    <row r="64" spans="1:9" ht="148.5">
      <c r="A64" s="127" t="str">
        <f t="shared" si="0"/>
        <v>InstructionsA70</v>
      </c>
      <c r="B64" s="127" t="s">
        <v>380</v>
      </c>
      <c r="C64" s="127" t="s">
        <v>749</v>
      </c>
      <c r="D64" s="127" t="s">
        <v>750</v>
      </c>
      <c r="E64" s="245" t="s">
        <v>751</v>
      </c>
      <c r="F64" s="246" t="s">
        <v>752</v>
      </c>
      <c r="G64" s="257" t="s">
        <v>753</v>
      </c>
      <c r="H64" s="297" t="s">
        <v>754</v>
      </c>
      <c r="I64" s="127" t="s">
        <v>19020</v>
      </c>
    </row>
    <row r="65" spans="1:9" ht="297">
      <c r="A65" s="127" t="str">
        <f t="shared" si="0"/>
        <v>InstructionsA71</v>
      </c>
      <c r="B65" s="127" t="s">
        <v>380</v>
      </c>
      <c r="C65" s="127" t="s">
        <v>755</v>
      </c>
      <c r="D65" s="127" t="s">
        <v>756</v>
      </c>
      <c r="E65" s="245" t="s">
        <v>757</v>
      </c>
      <c r="F65" s="246" t="s">
        <v>758</v>
      </c>
      <c r="G65" s="257" t="s">
        <v>759</v>
      </c>
      <c r="H65" s="297" t="s">
        <v>760</v>
      </c>
      <c r="I65" s="127" t="s">
        <v>19021</v>
      </c>
    </row>
    <row r="66" spans="1:9" ht="94.5">
      <c r="A66" s="127" t="str">
        <f t="shared" si="0"/>
        <v>InstructionsA72</v>
      </c>
      <c r="B66" s="127" t="s">
        <v>380</v>
      </c>
      <c r="C66" s="127" t="s">
        <v>761</v>
      </c>
      <c r="D66" s="127" t="s">
        <v>762</v>
      </c>
      <c r="E66" s="245" t="s">
        <v>763</v>
      </c>
      <c r="F66" s="246" t="s">
        <v>764</v>
      </c>
      <c r="G66" s="257" t="s">
        <v>765</v>
      </c>
      <c r="H66" s="297" t="s">
        <v>766</v>
      </c>
      <c r="I66" s="127" t="s">
        <v>19022</v>
      </c>
    </row>
    <row r="67" spans="1:9" ht="40.5">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ht="13.5">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ht="13.5">
      <c r="A77" s="127" t="str">
        <f t="shared" si="4"/>
        <v>DefinitionsB11</v>
      </c>
      <c r="B77" s="127" t="s">
        <v>773</v>
      </c>
      <c r="C77" s="127" t="s">
        <v>826</v>
      </c>
      <c r="D77" s="251" t="s">
        <v>827</v>
      </c>
      <c r="E77" s="251" t="s">
        <v>828</v>
      </c>
      <c r="F77" s="260" t="s">
        <v>829</v>
      </c>
      <c r="G77" s="261" t="s">
        <v>830</v>
      </c>
      <c r="H77" s="297" t="s">
        <v>831</v>
      </c>
      <c r="I77" s="189" t="s">
        <v>19038</v>
      </c>
    </row>
    <row r="78" spans="1:9" ht="13.5">
      <c r="A78" s="127" t="str">
        <f t="shared" si="4"/>
        <v>DefinitionsB12</v>
      </c>
      <c r="B78" s="127" t="s">
        <v>773</v>
      </c>
      <c r="C78" s="127" t="s">
        <v>832</v>
      </c>
      <c r="D78" s="251" t="s">
        <v>833</v>
      </c>
      <c r="E78" s="251" t="s">
        <v>834</v>
      </c>
      <c r="F78" s="260" t="s">
        <v>835</v>
      </c>
      <c r="G78" s="262" t="s">
        <v>836</v>
      </c>
      <c r="H78" s="297" t="s">
        <v>19036</v>
      </c>
      <c r="I78" s="189" t="s">
        <v>19039</v>
      </c>
    </row>
    <row r="79" spans="1:9" ht="13.5">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6">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6">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1">
      <c r="A89" s="127" t="str">
        <f t="shared" si="4"/>
        <v>DefinitionsC3</v>
      </c>
      <c r="B89" s="127" t="s">
        <v>773</v>
      </c>
      <c r="C89" s="127" t="s">
        <v>894</v>
      </c>
      <c r="D89" s="127" t="s">
        <v>895</v>
      </c>
      <c r="E89" s="245" t="s">
        <v>896</v>
      </c>
      <c r="F89" s="246" t="s">
        <v>897</v>
      </c>
      <c r="G89" s="127" t="s">
        <v>898</v>
      </c>
      <c r="H89" s="297" t="s">
        <v>899</v>
      </c>
      <c r="I89" s="127" t="s">
        <v>19045</v>
      </c>
    </row>
    <row r="90" spans="1:9" ht="54">
      <c r="A90" s="127" t="str">
        <f t="shared" ref="A90" si="5">B90&amp;C90</f>
        <v>DefinitionsC4</v>
      </c>
      <c r="B90" s="127" t="s">
        <v>773</v>
      </c>
      <c r="C90" s="127" t="s">
        <v>900</v>
      </c>
      <c r="D90" s="127" t="s">
        <v>901</v>
      </c>
      <c r="E90" s="249" t="s">
        <v>902</v>
      </c>
      <c r="F90" s="246" t="s">
        <v>903</v>
      </c>
      <c r="G90" s="254" t="s">
        <v>904</v>
      </c>
      <c r="H90" s="297" t="s">
        <v>905</v>
      </c>
      <c r="I90" s="311" t="s">
        <v>19041</v>
      </c>
    </row>
    <row r="91" spans="1:9" ht="175.5">
      <c r="A91" s="127" t="str">
        <f>B91&amp;C91</f>
        <v>DefinitionsC5</v>
      </c>
      <c r="B91" s="127" t="s">
        <v>773</v>
      </c>
      <c r="C91" s="127" t="s">
        <v>906</v>
      </c>
      <c r="D91" s="127" t="s">
        <v>907</v>
      </c>
      <c r="E91" s="245" t="s">
        <v>908</v>
      </c>
      <c r="F91" s="246" t="s">
        <v>909</v>
      </c>
      <c r="G91" s="127" t="s">
        <v>910</v>
      </c>
      <c r="H91" s="297" t="s">
        <v>911</v>
      </c>
      <c r="I91" s="127" t="s">
        <v>19046</v>
      </c>
    </row>
    <row r="92" spans="1:9" ht="148.5">
      <c r="A92" s="127" t="str">
        <f>B92&amp;C92</f>
        <v>DefinitionsC6</v>
      </c>
      <c r="B92" s="127" t="s">
        <v>773</v>
      </c>
      <c r="C92" s="127" t="s">
        <v>912</v>
      </c>
      <c r="D92" s="127" t="s">
        <v>913</v>
      </c>
      <c r="E92" s="245" t="s">
        <v>914</v>
      </c>
      <c r="F92" s="246" t="s">
        <v>915</v>
      </c>
      <c r="G92" s="127" t="s">
        <v>916</v>
      </c>
      <c r="H92" s="297" t="s">
        <v>917</v>
      </c>
      <c r="I92" s="127" t="s">
        <v>19047</v>
      </c>
    </row>
    <row r="93" spans="1:9" ht="124.5">
      <c r="A93" s="127" t="str">
        <f t="shared" si="4"/>
        <v>DefinitionsC7</v>
      </c>
      <c r="B93" s="127" t="s">
        <v>773</v>
      </c>
      <c r="C93" s="127" t="s">
        <v>918</v>
      </c>
      <c r="D93" s="127" t="s">
        <v>919</v>
      </c>
      <c r="E93" s="245" t="s">
        <v>920</v>
      </c>
      <c r="F93" s="246" t="s">
        <v>921</v>
      </c>
      <c r="G93" s="127" t="s">
        <v>922</v>
      </c>
      <c r="H93" s="297" t="s">
        <v>923</v>
      </c>
      <c r="I93" s="127" t="s">
        <v>19051</v>
      </c>
    </row>
    <row r="94" spans="1:9" ht="135">
      <c r="A94" s="127" t="str">
        <f t="shared" si="4"/>
        <v>DefinitionsC8</v>
      </c>
      <c r="B94" s="127" t="s">
        <v>773</v>
      </c>
      <c r="C94" s="127" t="s">
        <v>924</v>
      </c>
      <c r="D94" s="127" t="s">
        <v>925</v>
      </c>
      <c r="E94" s="245" t="s">
        <v>926</v>
      </c>
      <c r="F94" s="246" t="s">
        <v>927</v>
      </c>
      <c r="G94" s="127" t="s">
        <v>928</v>
      </c>
      <c r="H94" s="297" t="s">
        <v>929</v>
      </c>
      <c r="I94" s="127" t="s">
        <v>19049</v>
      </c>
    </row>
    <row r="95" spans="1:9" ht="67.5">
      <c r="A95" s="127" t="str">
        <f t="shared" si="4"/>
        <v>DefinitionsC9</v>
      </c>
      <c r="B95" s="127" t="s">
        <v>773</v>
      </c>
      <c r="C95" s="127" t="s">
        <v>930</v>
      </c>
      <c r="D95" s="127" t="s">
        <v>931</v>
      </c>
      <c r="E95" s="245" t="s">
        <v>932</v>
      </c>
      <c r="F95" s="246" t="s">
        <v>933</v>
      </c>
      <c r="G95" s="127" t="s">
        <v>934</v>
      </c>
      <c r="H95" s="297" t="s">
        <v>935</v>
      </c>
      <c r="I95" s="127" t="s">
        <v>19050</v>
      </c>
    </row>
    <row r="96" spans="1:9" ht="216">
      <c r="A96" s="127" t="str">
        <f t="shared" si="4"/>
        <v>DefinitionsC10</v>
      </c>
      <c r="B96" s="127" t="s">
        <v>773</v>
      </c>
      <c r="C96" s="127" t="s">
        <v>936</v>
      </c>
      <c r="D96" s="127" t="s">
        <v>937</v>
      </c>
      <c r="E96" s="245" t="s">
        <v>938</v>
      </c>
      <c r="F96" s="246" t="s">
        <v>939</v>
      </c>
      <c r="G96" s="127" t="s">
        <v>940</v>
      </c>
      <c r="H96" s="297" t="s">
        <v>941</v>
      </c>
      <c r="I96" s="127" t="s">
        <v>19052</v>
      </c>
    </row>
    <row r="97" spans="1:9" ht="41.4" customHeight="1">
      <c r="A97" s="127" t="str">
        <f t="shared" si="4"/>
        <v>DefinitionsC11</v>
      </c>
      <c r="B97" s="127" t="s">
        <v>773</v>
      </c>
      <c r="C97" s="127" t="s">
        <v>942</v>
      </c>
      <c r="D97" s="251" t="s">
        <v>943</v>
      </c>
      <c r="E97" s="252" t="s">
        <v>944</v>
      </c>
      <c r="F97" s="259" t="s">
        <v>945</v>
      </c>
      <c r="G97" s="261" t="s">
        <v>946</v>
      </c>
      <c r="H97" s="303" t="s">
        <v>947</v>
      </c>
      <c r="I97" s="127" t="s">
        <v>19042</v>
      </c>
    </row>
    <row r="98" spans="1:9" ht="41.4" customHeight="1">
      <c r="A98" s="127" t="str">
        <f t="shared" si="4"/>
        <v>DefinitionsC12</v>
      </c>
      <c r="B98" s="127" t="s">
        <v>773</v>
      </c>
      <c r="C98" s="127" t="s">
        <v>948</v>
      </c>
      <c r="D98" s="251" t="s">
        <v>949</v>
      </c>
      <c r="E98" s="252" t="s">
        <v>950</v>
      </c>
      <c r="F98" s="259" t="s">
        <v>951</v>
      </c>
      <c r="G98" s="262" t="s">
        <v>952</v>
      </c>
      <c r="H98" s="297" t="s">
        <v>953</v>
      </c>
      <c r="I98" s="127" t="s">
        <v>19043</v>
      </c>
    </row>
    <row r="99" spans="1:9" ht="135">
      <c r="A99" s="127" t="str">
        <f t="shared" si="4"/>
        <v>DefinitionsC13</v>
      </c>
      <c r="B99" s="127" t="s">
        <v>773</v>
      </c>
      <c r="C99" s="127" t="s">
        <v>954</v>
      </c>
      <c r="D99" s="251" t="s">
        <v>955</v>
      </c>
      <c r="E99" s="252" t="s">
        <v>956</v>
      </c>
      <c r="F99" s="260" t="s">
        <v>957</v>
      </c>
      <c r="G99" s="262" t="s">
        <v>958</v>
      </c>
      <c r="H99" s="297" t="s">
        <v>959</v>
      </c>
      <c r="I99" s="127" t="s">
        <v>19053</v>
      </c>
    </row>
    <row r="100" spans="1:9" ht="67.5">
      <c r="A100" s="127" t="str">
        <f>B100&amp;C100</f>
        <v>DefinitionsC14</v>
      </c>
      <c r="B100" s="127" t="s">
        <v>773</v>
      </c>
      <c r="C100" s="127" t="s">
        <v>960</v>
      </c>
      <c r="D100" s="127" t="s">
        <v>961</v>
      </c>
      <c r="E100" s="245" t="s">
        <v>962</v>
      </c>
      <c r="F100" s="246" t="s">
        <v>963</v>
      </c>
      <c r="G100" s="127" t="s">
        <v>964</v>
      </c>
      <c r="H100" s="297" t="s">
        <v>965</v>
      </c>
      <c r="I100" s="127" t="s">
        <v>19054</v>
      </c>
    </row>
    <row r="101" spans="1:9" ht="162">
      <c r="A101" s="127" t="str">
        <f t="shared" si="4"/>
        <v>DefinitionsC15</v>
      </c>
      <c r="B101" s="127" t="s">
        <v>773</v>
      </c>
      <c r="C101" s="127" t="s">
        <v>966</v>
      </c>
      <c r="D101" s="127" t="s">
        <v>967</v>
      </c>
      <c r="E101" s="249" t="s">
        <v>968</v>
      </c>
      <c r="F101" s="246" t="s">
        <v>969</v>
      </c>
      <c r="G101" s="247" t="s">
        <v>970</v>
      </c>
      <c r="H101" s="297" t="s">
        <v>971</v>
      </c>
      <c r="I101" s="127" t="s">
        <v>19055</v>
      </c>
    </row>
    <row r="102" spans="1:9" ht="67.5">
      <c r="A102" s="127" t="str">
        <f>B102&amp;C102</f>
        <v>DefinitionsC16</v>
      </c>
      <c r="B102" s="127" t="s">
        <v>773</v>
      </c>
      <c r="C102" s="127" t="s">
        <v>972</v>
      </c>
      <c r="D102" s="127" t="s">
        <v>973</v>
      </c>
      <c r="E102" s="245" t="s">
        <v>974</v>
      </c>
      <c r="F102" s="246" t="s">
        <v>975</v>
      </c>
      <c r="G102" s="127" t="s">
        <v>976</v>
      </c>
      <c r="H102" s="297" t="s">
        <v>977</v>
      </c>
      <c r="I102" s="127" t="s">
        <v>19056</v>
      </c>
    </row>
    <row r="103" spans="1:9" ht="94.5">
      <c r="A103" s="127" t="str">
        <f>B103&amp;C103</f>
        <v>DefinitionsC17</v>
      </c>
      <c r="B103" s="127" t="s">
        <v>773</v>
      </c>
      <c r="C103" s="127" t="s">
        <v>978</v>
      </c>
      <c r="D103" s="127" t="s">
        <v>979</v>
      </c>
      <c r="E103" s="245" t="s">
        <v>980</v>
      </c>
      <c r="F103" s="246" t="s">
        <v>981</v>
      </c>
      <c r="G103" s="127" t="s">
        <v>982</v>
      </c>
      <c r="H103" s="297" t="s">
        <v>983</v>
      </c>
      <c r="I103" s="127" t="s">
        <v>19057</v>
      </c>
    </row>
    <row r="104" spans="1:9" ht="256.5">
      <c r="A104" s="127" t="str">
        <f>B104&amp;C104</f>
        <v>DefinitionsC18</v>
      </c>
      <c r="B104" s="127" t="s">
        <v>773</v>
      </c>
      <c r="C104" s="127" t="s">
        <v>984</v>
      </c>
      <c r="D104" s="127" t="s">
        <v>985</v>
      </c>
      <c r="E104" s="245" t="s">
        <v>986</v>
      </c>
      <c r="F104" s="246" t="s">
        <v>987</v>
      </c>
      <c r="G104" s="127" t="s">
        <v>988</v>
      </c>
      <c r="H104" s="297" t="s">
        <v>989</v>
      </c>
      <c r="I104" s="127" t="s">
        <v>19058</v>
      </c>
    </row>
    <row r="105" spans="1:9" ht="229.5">
      <c r="A105" s="127" t="str">
        <f>B105&amp;C105</f>
        <v>DefinitionsC19</v>
      </c>
      <c r="B105" s="127" t="s">
        <v>773</v>
      </c>
      <c r="C105" s="127" t="s">
        <v>990</v>
      </c>
      <c r="D105" s="127" t="s">
        <v>991</v>
      </c>
      <c r="E105" s="245" t="s">
        <v>992</v>
      </c>
      <c r="F105" s="246" t="s">
        <v>993</v>
      </c>
      <c r="G105" s="254" t="s">
        <v>994</v>
      </c>
      <c r="H105" s="297" t="s">
        <v>995</v>
      </c>
      <c r="I105" s="127" t="s">
        <v>19059</v>
      </c>
    </row>
    <row r="106" spans="1:9" ht="121.5">
      <c r="A106" s="127" t="str">
        <f t="shared" si="4"/>
        <v>DefinitionsC20</v>
      </c>
      <c r="B106" s="127" t="s">
        <v>773</v>
      </c>
      <c r="C106" s="127" t="s">
        <v>996</v>
      </c>
      <c r="D106" s="251" t="s">
        <v>997</v>
      </c>
      <c r="E106" s="252" t="s">
        <v>998</v>
      </c>
      <c r="F106" s="260" t="s">
        <v>999</v>
      </c>
      <c r="G106" s="261" t="s">
        <v>1000</v>
      </c>
      <c r="H106" s="297" t="s">
        <v>1001</v>
      </c>
      <c r="I106" s="127" t="s">
        <v>19060</v>
      </c>
    </row>
    <row r="107" spans="1:9" ht="84">
      <c r="A107" s="127" t="str">
        <f>B107&amp;C107</f>
        <v>DefinitionsC21</v>
      </c>
      <c r="B107" s="127" t="s">
        <v>773</v>
      </c>
      <c r="C107" s="127" t="s">
        <v>1002</v>
      </c>
      <c r="D107" s="127" t="s">
        <v>1003</v>
      </c>
      <c r="E107" s="245" t="s">
        <v>1004</v>
      </c>
      <c r="F107" s="246" t="s">
        <v>1005</v>
      </c>
      <c r="G107" s="127" t="s">
        <v>1006</v>
      </c>
      <c r="H107" s="297" t="s">
        <v>1007</v>
      </c>
      <c r="I107" s="127" t="s">
        <v>19061</v>
      </c>
    </row>
    <row r="108" spans="1:9" ht="27">
      <c r="A108" s="127" t="str">
        <f t="shared" si="4"/>
        <v>DeclarationD2</v>
      </c>
      <c r="B108" s="127" t="s">
        <v>1008</v>
      </c>
      <c r="C108" s="127" t="s">
        <v>1009</v>
      </c>
      <c r="D108" s="251" t="s">
        <v>1010</v>
      </c>
      <c r="E108" s="251" t="s">
        <v>1011</v>
      </c>
      <c r="F108" s="259" t="s">
        <v>1012</v>
      </c>
      <c r="G108" s="264" t="s">
        <v>1013</v>
      </c>
      <c r="H108" s="297" t="s">
        <v>1014</v>
      </c>
      <c r="I108" s="189" t="s">
        <v>19063</v>
      </c>
    </row>
    <row r="109" spans="1:9" ht="27">
      <c r="A109" s="127" t="str">
        <f t="shared" si="4"/>
        <v>DeclarationF3</v>
      </c>
      <c r="B109" s="127" t="s">
        <v>1008</v>
      </c>
      <c r="C109" s="127" t="s">
        <v>1015</v>
      </c>
      <c r="D109" s="127" t="s">
        <v>1016</v>
      </c>
      <c r="E109" s="245" t="s">
        <v>1017</v>
      </c>
      <c r="F109" s="246" t="s">
        <v>1018</v>
      </c>
      <c r="G109" s="127" t="s">
        <v>1019</v>
      </c>
      <c r="H109" s="297" t="s">
        <v>1020</v>
      </c>
      <c r="I109" s="127" t="s">
        <v>19064</v>
      </c>
    </row>
    <row r="110" spans="1:9" ht="27">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3.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5">
      <c r="A115" s="127" t="str">
        <f t="shared" si="4"/>
        <v>DeclarationB8</v>
      </c>
      <c r="B115" s="127" t="s">
        <v>1008</v>
      </c>
      <c r="C115" s="127" t="s">
        <v>809</v>
      </c>
      <c r="D115" s="127" t="s">
        <v>1048</v>
      </c>
      <c r="E115" s="245" t="s">
        <v>1049</v>
      </c>
      <c r="F115" s="246" t="s">
        <v>1050</v>
      </c>
      <c r="G115" s="127" t="s">
        <v>1051</v>
      </c>
      <c r="H115" s="297" t="s">
        <v>1052</v>
      </c>
      <c r="I115" s="127" t="s">
        <v>19069</v>
      </c>
    </row>
    <row r="116" spans="1:9" ht="15.5">
      <c r="A116" s="127" t="str">
        <f t="shared" si="4"/>
        <v>DeclarationB9</v>
      </c>
      <c r="B116" s="127" t="s">
        <v>1008</v>
      </c>
      <c r="C116" s="127" t="s">
        <v>815</v>
      </c>
      <c r="D116" s="127" t="s">
        <v>1053</v>
      </c>
      <c r="E116" s="245" t="s">
        <v>1054</v>
      </c>
      <c r="F116" s="246" t="s">
        <v>1055</v>
      </c>
      <c r="G116" s="127" t="s">
        <v>1056</v>
      </c>
      <c r="H116" s="297" t="s">
        <v>1057</v>
      </c>
      <c r="I116" s="127" t="s">
        <v>19070</v>
      </c>
    </row>
    <row r="117" spans="1:9">
      <c r="A117" s="127" t="str">
        <f t="shared" si="4"/>
        <v>DeclarationB10</v>
      </c>
      <c r="B117" s="127" t="s">
        <v>1008</v>
      </c>
      <c r="C117" s="127" t="s">
        <v>821</v>
      </c>
      <c r="D117" s="127" t="s">
        <v>1058</v>
      </c>
      <c r="E117" s="245" t="s">
        <v>1059</v>
      </c>
      <c r="F117" s="246" t="s">
        <v>1060</v>
      </c>
      <c r="G117" s="127" t="s">
        <v>1061</v>
      </c>
      <c r="H117" s="297" t="s">
        <v>1062</v>
      </c>
      <c r="I117" s="127" t="s">
        <v>19071</v>
      </c>
    </row>
    <row r="118" spans="1:9" ht="27">
      <c r="A118" s="127" t="str">
        <f>B118&amp;C118</f>
        <v>DeclarationB10A</v>
      </c>
      <c r="B118" s="127" t="s">
        <v>1008</v>
      </c>
      <c r="C118" s="127" t="s">
        <v>1063</v>
      </c>
      <c r="D118" s="127" t="s">
        <v>1058</v>
      </c>
      <c r="E118" s="245" t="s">
        <v>1059</v>
      </c>
      <c r="F118" s="246" t="s">
        <v>1064</v>
      </c>
      <c r="G118" s="127" t="s">
        <v>1061</v>
      </c>
      <c r="H118" s="297" t="s">
        <v>1062</v>
      </c>
      <c r="I118" s="127" t="s">
        <v>19071</v>
      </c>
    </row>
    <row r="119" spans="1:9" ht="27">
      <c r="A119" s="127" t="str">
        <f>B119&amp;C119</f>
        <v>DeclarationB10C</v>
      </c>
      <c r="B119" s="127" t="s">
        <v>1008</v>
      </c>
      <c r="C119" s="127" t="s">
        <v>1065</v>
      </c>
      <c r="D119" s="127" t="s">
        <v>1066</v>
      </c>
      <c r="E119" s="245" t="s">
        <v>1067</v>
      </c>
      <c r="F119" s="246" t="s">
        <v>1068</v>
      </c>
      <c r="G119" s="127" t="s">
        <v>1069</v>
      </c>
      <c r="H119" s="297" t="s">
        <v>1070</v>
      </c>
      <c r="I119" s="127" t="s">
        <v>19072</v>
      </c>
    </row>
    <row r="120" spans="1:9" ht="27">
      <c r="A120" s="127" t="str">
        <f>B120&amp;C120</f>
        <v>DeclarationB10B</v>
      </c>
      <c r="B120" s="127" t="s">
        <v>1008</v>
      </c>
      <c r="C120" s="127" t="s">
        <v>1071</v>
      </c>
      <c r="D120" s="127" t="s">
        <v>1072</v>
      </c>
      <c r="E120" s="245" t="s">
        <v>1073</v>
      </c>
      <c r="F120" s="246" t="s">
        <v>1074</v>
      </c>
      <c r="G120" s="127" t="s">
        <v>1075</v>
      </c>
      <c r="H120" s="297" t="s">
        <v>1076</v>
      </c>
      <c r="I120" s="127" t="s">
        <v>19073</v>
      </c>
    </row>
    <row r="121" spans="1:9" ht="27">
      <c r="A121" s="127" t="str">
        <f>B121&amp;C121</f>
        <v>DeclarationD11</v>
      </c>
      <c r="B121" s="127" t="s">
        <v>1008</v>
      </c>
      <c r="C121" s="127" t="s">
        <v>1077</v>
      </c>
      <c r="D121" s="127" t="s">
        <v>1078</v>
      </c>
      <c r="E121" s="245" t="s">
        <v>1079</v>
      </c>
      <c r="F121" s="246" t="s">
        <v>1080</v>
      </c>
      <c r="G121" s="127" t="s">
        <v>1081</v>
      </c>
      <c r="H121" s="297" t="s">
        <v>1082</v>
      </c>
      <c r="I121" s="127" t="s">
        <v>19074</v>
      </c>
    </row>
    <row r="122" spans="1:9">
      <c r="A122" s="127" t="str">
        <f t="shared" si="4"/>
        <v>DeclarationB12</v>
      </c>
      <c r="B122" s="127" t="s">
        <v>1008</v>
      </c>
      <c r="C122" s="127" t="s">
        <v>832</v>
      </c>
      <c r="D122" s="127" t="s">
        <v>1083</v>
      </c>
      <c r="E122" s="245" t="s">
        <v>1084</v>
      </c>
      <c r="F122" s="246" t="s">
        <v>1085</v>
      </c>
      <c r="G122" s="127" t="s">
        <v>1086</v>
      </c>
      <c r="H122" s="297" t="s">
        <v>1087</v>
      </c>
      <c r="I122" s="127" t="s">
        <v>19075</v>
      </c>
    </row>
    <row r="123" spans="1:9">
      <c r="A123" s="127" t="str">
        <f t="shared" si="4"/>
        <v>DeclarationB13</v>
      </c>
      <c r="B123" s="127" t="s">
        <v>1008</v>
      </c>
      <c r="C123" s="127" t="s">
        <v>837</v>
      </c>
      <c r="D123" s="127" t="s">
        <v>1088</v>
      </c>
      <c r="E123" s="245" t="s">
        <v>1089</v>
      </c>
      <c r="F123" s="246" t="s">
        <v>1090</v>
      </c>
      <c r="G123" s="127" t="s">
        <v>1091</v>
      </c>
      <c r="H123" s="297" t="s">
        <v>1092</v>
      </c>
      <c r="I123" s="127" t="s">
        <v>19076</v>
      </c>
    </row>
    <row r="124" spans="1:9">
      <c r="A124" s="127" t="str">
        <f t="shared" si="4"/>
        <v>DeclarationB14</v>
      </c>
      <c r="B124" s="127" t="s">
        <v>1008</v>
      </c>
      <c r="C124" s="127" t="s">
        <v>843</v>
      </c>
      <c r="D124" s="127" t="s">
        <v>1093</v>
      </c>
      <c r="E124" s="245" t="s">
        <v>1094</v>
      </c>
      <c r="F124" s="246" t="s">
        <v>1095</v>
      </c>
      <c r="G124" s="127" t="s">
        <v>1096</v>
      </c>
      <c r="H124" s="297" t="s">
        <v>1097</v>
      </c>
      <c r="I124" s="127" t="s">
        <v>19077</v>
      </c>
    </row>
    <row r="125" spans="1:9">
      <c r="A125" s="127" t="str">
        <f t="shared" si="4"/>
        <v>DeclarationB15</v>
      </c>
      <c r="B125" s="127" t="s">
        <v>1008</v>
      </c>
      <c r="C125" s="127" t="s">
        <v>849</v>
      </c>
      <c r="D125" s="127" t="s">
        <v>1098</v>
      </c>
      <c r="E125" s="245" t="s">
        <v>1099</v>
      </c>
      <c r="F125" s="246" t="s">
        <v>1100</v>
      </c>
      <c r="G125" s="127" t="s">
        <v>1101</v>
      </c>
      <c r="H125" s="297" t="s">
        <v>1102</v>
      </c>
      <c r="I125" s="127" t="s">
        <v>19078</v>
      </c>
    </row>
    <row r="126" spans="1:9">
      <c r="A126" s="127" t="str">
        <f t="shared" si="4"/>
        <v>DeclarationB16</v>
      </c>
      <c r="B126" s="127" t="s">
        <v>1008</v>
      </c>
      <c r="C126" s="127" t="s">
        <v>855</v>
      </c>
      <c r="D126" s="127" t="s">
        <v>1103</v>
      </c>
      <c r="E126" s="245" t="s">
        <v>1104</v>
      </c>
      <c r="F126" s="246" t="s">
        <v>1105</v>
      </c>
      <c r="G126" s="127" t="s">
        <v>1106</v>
      </c>
      <c r="H126" s="297" t="s">
        <v>1107</v>
      </c>
      <c r="I126" s="127" t="s">
        <v>19079</v>
      </c>
    </row>
    <row r="127" spans="1:9">
      <c r="A127" s="127" t="str">
        <f t="shared" si="4"/>
        <v>DeclarationB17</v>
      </c>
      <c r="B127" s="127" t="s">
        <v>1008</v>
      </c>
      <c r="C127" s="127" t="s">
        <v>858</v>
      </c>
      <c r="D127" s="127" t="s">
        <v>1108</v>
      </c>
      <c r="E127" s="245" t="s">
        <v>1109</v>
      </c>
      <c r="F127" s="246" t="s">
        <v>1110</v>
      </c>
      <c r="G127" s="127" t="s">
        <v>1111</v>
      </c>
      <c r="H127" s="297" t="s">
        <v>1112</v>
      </c>
      <c r="I127" s="127" t="s">
        <v>19080</v>
      </c>
    </row>
    <row r="128" spans="1:9">
      <c r="A128" s="127" t="str">
        <f t="shared" si="4"/>
        <v>DeclarationB18</v>
      </c>
      <c r="B128" s="127" t="s">
        <v>1008</v>
      </c>
      <c r="C128" s="127" t="s">
        <v>864</v>
      </c>
      <c r="D128" s="127" t="s">
        <v>1113</v>
      </c>
      <c r="E128" s="245" t="s">
        <v>1114</v>
      </c>
      <c r="F128" s="246" t="s">
        <v>1115</v>
      </c>
      <c r="G128" s="127" t="s">
        <v>1116</v>
      </c>
      <c r="H128" s="297" t="s">
        <v>1117</v>
      </c>
      <c r="I128" s="127" t="s">
        <v>19081</v>
      </c>
    </row>
    <row r="129" spans="1:9">
      <c r="A129" s="127" t="str">
        <f t="shared" si="4"/>
        <v>DeclarationB19</v>
      </c>
      <c r="B129" s="127" t="s">
        <v>1008</v>
      </c>
      <c r="C129" s="127" t="s">
        <v>870</v>
      </c>
      <c r="D129" s="127" t="s">
        <v>1118</v>
      </c>
      <c r="E129" s="245" t="s">
        <v>1119</v>
      </c>
      <c r="F129" s="246" t="s">
        <v>1120</v>
      </c>
      <c r="G129" s="127" t="s">
        <v>1121</v>
      </c>
      <c r="H129" s="297" t="s">
        <v>1122</v>
      </c>
      <c r="I129" s="127" t="s">
        <v>19082</v>
      </c>
    </row>
    <row r="130" spans="1:9">
      <c r="A130" s="127" t="str">
        <f t="shared" si="4"/>
        <v>DeclarationB20</v>
      </c>
      <c r="B130" s="127" t="s">
        <v>1008</v>
      </c>
      <c r="C130" s="127" t="s">
        <v>876</v>
      </c>
      <c r="D130" s="127" t="s">
        <v>1123</v>
      </c>
      <c r="E130" s="245" t="s">
        <v>1124</v>
      </c>
      <c r="F130" s="246" t="s">
        <v>1125</v>
      </c>
      <c r="G130" s="127" t="s">
        <v>1126</v>
      </c>
      <c r="H130" s="297" t="s">
        <v>1127</v>
      </c>
      <c r="I130" s="127" t="s">
        <v>19083</v>
      </c>
    </row>
    <row r="131" spans="1:9">
      <c r="A131" s="127" t="str">
        <f t="shared" si="4"/>
        <v>DeclarationB21</v>
      </c>
      <c r="B131" s="127" t="s">
        <v>1008</v>
      </c>
      <c r="C131" s="127" t="s">
        <v>882</v>
      </c>
      <c r="D131" s="127" t="s">
        <v>1128</v>
      </c>
      <c r="E131" s="245" t="s">
        <v>1129</v>
      </c>
      <c r="F131" s="246" t="s">
        <v>1130</v>
      </c>
      <c r="G131" s="127" t="s">
        <v>1131</v>
      </c>
      <c r="H131" s="297" t="s">
        <v>1132</v>
      </c>
      <c r="I131" s="127" t="s">
        <v>19084</v>
      </c>
    </row>
    <row r="132" spans="1:9">
      <c r="A132" s="127" t="str">
        <f t="shared" si="4"/>
        <v>DeclarationB22</v>
      </c>
      <c r="B132" s="127" t="s">
        <v>1008</v>
      </c>
      <c r="C132" s="127" t="s">
        <v>1133</v>
      </c>
      <c r="D132" s="127" t="s">
        <v>1134</v>
      </c>
      <c r="E132" s="245" t="s">
        <v>1135</v>
      </c>
      <c r="F132" s="246" t="s">
        <v>1136</v>
      </c>
      <c r="G132" s="127" t="s">
        <v>1137</v>
      </c>
      <c r="H132" s="297" t="s">
        <v>1138</v>
      </c>
      <c r="I132" s="127" t="s">
        <v>19085</v>
      </c>
    </row>
    <row r="133" spans="1:9" ht="27">
      <c r="A133" s="127" t="str">
        <f t="shared" si="4"/>
        <v>DeclarationB24</v>
      </c>
      <c r="B133" s="127" t="s">
        <v>1008</v>
      </c>
      <c r="C133" s="127" t="s">
        <v>1139</v>
      </c>
      <c r="D133" s="127" t="s">
        <v>1140</v>
      </c>
      <c r="E133" s="245" t="s">
        <v>1141</v>
      </c>
      <c r="F133" s="246" t="s">
        <v>1142</v>
      </c>
      <c r="G133" s="127" t="s">
        <v>1143</v>
      </c>
      <c r="H133" s="297" t="s">
        <v>1144</v>
      </c>
      <c r="I133" s="127" t="s">
        <v>19086</v>
      </c>
    </row>
    <row r="134" spans="1:9" ht="51">
      <c r="A134" s="127" t="str">
        <f>B134&amp;C134</f>
        <v>DeclarationB25</v>
      </c>
      <c r="B134" s="127" t="s">
        <v>1008</v>
      </c>
      <c r="C134" s="127" t="s">
        <v>1145</v>
      </c>
      <c r="D134" s="127" t="s">
        <v>1146</v>
      </c>
      <c r="E134" s="245" t="s">
        <v>1147</v>
      </c>
      <c r="F134" s="291" t="s">
        <v>1148</v>
      </c>
      <c r="G134" s="127" t="s">
        <v>1149</v>
      </c>
      <c r="H134" s="297" t="s">
        <v>1150</v>
      </c>
      <c r="I134" s="127" t="s">
        <v>19087</v>
      </c>
    </row>
    <row r="135" spans="1:9" ht="27">
      <c r="A135" s="127" t="str">
        <f>B135&amp;C135</f>
        <v>DeclarationB31</v>
      </c>
      <c r="B135" s="127" t="s">
        <v>1008</v>
      </c>
      <c r="C135" s="127" t="s">
        <v>1151</v>
      </c>
      <c r="D135" s="127" t="s">
        <v>1152</v>
      </c>
      <c r="E135" s="127" t="s">
        <v>1153</v>
      </c>
      <c r="F135" s="291" t="s">
        <v>1154</v>
      </c>
      <c r="G135" s="127" t="s">
        <v>1155</v>
      </c>
      <c r="H135" s="297" t="s">
        <v>1156</v>
      </c>
      <c r="I135" s="127" t="s">
        <v>19088</v>
      </c>
    </row>
    <row r="136" spans="1:9" ht="67.5">
      <c r="A136" s="127" t="str">
        <f t="shared" si="4"/>
        <v>DeclarationB37</v>
      </c>
      <c r="B136" s="127" t="s">
        <v>1008</v>
      </c>
      <c r="C136" s="127" t="s">
        <v>1157</v>
      </c>
      <c r="D136" s="127" t="s">
        <v>1158</v>
      </c>
      <c r="E136" s="127" t="s">
        <v>1159</v>
      </c>
      <c r="F136" s="246" t="s">
        <v>1160</v>
      </c>
      <c r="G136" s="127" t="s">
        <v>1161</v>
      </c>
      <c r="H136" s="297" t="s">
        <v>1162</v>
      </c>
      <c r="I136" s="127" t="s">
        <v>19090</v>
      </c>
    </row>
    <row r="137" spans="1:9" ht="28">
      <c r="A137" s="127" t="str">
        <f t="shared" si="4"/>
        <v>DeclarationB43</v>
      </c>
      <c r="B137" s="127" t="s">
        <v>1008</v>
      </c>
      <c r="C137" s="127" t="s">
        <v>1163</v>
      </c>
      <c r="D137" s="127" t="s">
        <v>1164</v>
      </c>
      <c r="E137" s="245" t="s">
        <v>1165</v>
      </c>
      <c r="F137" s="246" t="s">
        <v>1166</v>
      </c>
      <c r="G137" s="127" t="s">
        <v>1167</v>
      </c>
      <c r="H137" s="297" t="s">
        <v>1168</v>
      </c>
      <c r="I137" s="127" t="s">
        <v>19091</v>
      </c>
    </row>
    <row r="138" spans="1:9" ht="28">
      <c r="A138" s="127" t="str">
        <f t="shared" si="4"/>
        <v>DeclarationB49</v>
      </c>
      <c r="B138" s="127" t="s">
        <v>1008</v>
      </c>
      <c r="C138" s="127" t="s">
        <v>1169</v>
      </c>
      <c r="D138" s="127" t="s">
        <v>1170</v>
      </c>
      <c r="E138" s="245" t="s">
        <v>1171</v>
      </c>
      <c r="F138" s="291" t="s">
        <v>1172</v>
      </c>
      <c r="G138" s="127" t="s">
        <v>1173</v>
      </c>
      <c r="H138" s="297" t="s">
        <v>1174</v>
      </c>
      <c r="I138" s="127" t="s">
        <v>19195</v>
      </c>
    </row>
    <row r="139" spans="1:9" ht="42">
      <c r="A139" s="127" t="str">
        <f t="shared" si="4"/>
        <v>DeclarationB55</v>
      </c>
      <c r="B139" s="127" t="s">
        <v>1008</v>
      </c>
      <c r="C139" s="127" t="s">
        <v>1175</v>
      </c>
      <c r="D139" s="127" t="s">
        <v>1176</v>
      </c>
      <c r="E139" s="249" t="s">
        <v>1177</v>
      </c>
      <c r="F139" s="246" t="s">
        <v>1178</v>
      </c>
      <c r="G139" s="127" t="s">
        <v>1179</v>
      </c>
      <c r="H139" s="297" t="s">
        <v>1180</v>
      </c>
      <c r="I139" s="127" t="s">
        <v>19196</v>
      </c>
    </row>
    <row r="140" spans="1:9" ht="54">
      <c r="A140" s="127" t="str">
        <f t="shared" si="4"/>
        <v>DeclarationB61</v>
      </c>
      <c r="B140" s="127" t="s">
        <v>1008</v>
      </c>
      <c r="C140" s="127" t="s">
        <v>1181</v>
      </c>
      <c r="D140" s="127" t="s">
        <v>1182</v>
      </c>
      <c r="E140" s="249" t="s">
        <v>1183</v>
      </c>
      <c r="F140" s="246" t="s">
        <v>1184</v>
      </c>
      <c r="G140" s="127" t="s">
        <v>1185</v>
      </c>
      <c r="H140" s="297" t="s">
        <v>1186</v>
      </c>
      <c r="I140" s="127" t="s">
        <v>19197</v>
      </c>
    </row>
    <row r="141" spans="1:9">
      <c r="A141" s="127" t="str">
        <f t="shared" si="4"/>
        <v>DeclarationB67</v>
      </c>
      <c r="B141" s="127" t="s">
        <v>1008</v>
      </c>
      <c r="C141" s="127" t="s">
        <v>1187</v>
      </c>
      <c r="D141" s="127" t="s">
        <v>1188</v>
      </c>
      <c r="E141" s="245" t="s">
        <v>1189</v>
      </c>
      <c r="F141" s="246" t="s">
        <v>1190</v>
      </c>
      <c r="G141" s="127" t="s">
        <v>1191</v>
      </c>
      <c r="H141" s="297" t="s">
        <v>1192</v>
      </c>
      <c r="I141" s="127" t="s">
        <v>19101</v>
      </c>
    </row>
    <row r="142" spans="1:9" ht="27">
      <c r="A142" s="127" t="str">
        <f t="shared" si="4"/>
        <v>DeclarationB69</v>
      </c>
      <c r="B142" s="127" t="s">
        <v>1008</v>
      </c>
      <c r="C142" s="127" t="s">
        <v>1193</v>
      </c>
      <c r="D142" s="127" t="s">
        <v>1194</v>
      </c>
      <c r="E142" s="245" t="s">
        <v>12697</v>
      </c>
      <c r="F142" s="291" t="s">
        <v>1195</v>
      </c>
      <c r="G142" s="127" t="s">
        <v>1196</v>
      </c>
      <c r="H142" s="297" t="s">
        <v>1197</v>
      </c>
      <c r="I142" s="127" t="s">
        <v>19095</v>
      </c>
    </row>
    <row r="143" spans="1:9" ht="54">
      <c r="A143" s="127" t="str">
        <f t="shared" si="4"/>
        <v>DeclarationB71</v>
      </c>
      <c r="B143" s="127" t="s">
        <v>1008</v>
      </c>
      <c r="C143" s="127" t="s">
        <v>1198</v>
      </c>
      <c r="D143" s="127" t="s">
        <v>1199</v>
      </c>
      <c r="E143" s="245" t="s">
        <v>12698</v>
      </c>
      <c r="F143" s="246" t="s">
        <v>1200</v>
      </c>
      <c r="G143" s="127" t="s">
        <v>1201</v>
      </c>
      <c r="H143" s="297" t="s">
        <v>1202</v>
      </c>
      <c r="I143" s="127" t="s">
        <v>19096</v>
      </c>
    </row>
    <row r="144" spans="1:9" ht="52">
      <c r="A144" s="127" t="str">
        <f t="shared" ref="A144:A177" si="6">B144&amp;C144</f>
        <v>Declaration</v>
      </c>
      <c r="B144" s="127" t="s">
        <v>1008</v>
      </c>
      <c r="D144" s="127" t="s">
        <v>1203</v>
      </c>
      <c r="E144" s="245" t="s">
        <v>1204</v>
      </c>
      <c r="F144" s="266" t="s">
        <v>1205</v>
      </c>
      <c r="G144" s="127" t="s">
        <v>1206</v>
      </c>
      <c r="H144" s="297" t="s">
        <v>1207</v>
      </c>
      <c r="I144" s="127"/>
    </row>
    <row r="145" spans="1:9" ht="81">
      <c r="A145" s="127" t="str">
        <f t="shared" si="6"/>
        <v>DeclarationB73</v>
      </c>
      <c r="B145" s="127" t="s">
        <v>1008</v>
      </c>
      <c r="C145" s="127" t="s">
        <v>1208</v>
      </c>
      <c r="D145" s="127" t="s">
        <v>1209</v>
      </c>
      <c r="E145" s="249" t="s">
        <v>1210</v>
      </c>
      <c r="F145" s="246" t="s">
        <v>1211</v>
      </c>
      <c r="G145" s="127" t="s">
        <v>1212</v>
      </c>
      <c r="H145" s="297" t="s">
        <v>1213</v>
      </c>
      <c r="I145" s="127" t="s">
        <v>19097</v>
      </c>
    </row>
    <row r="146" spans="1:9" ht="27">
      <c r="A146" s="127" t="str">
        <f t="shared" si="6"/>
        <v>DeclarationB77</v>
      </c>
      <c r="B146" s="127" t="s">
        <v>1008</v>
      </c>
      <c r="C146" s="127" t="s">
        <v>1214</v>
      </c>
      <c r="D146" s="127" t="s">
        <v>1215</v>
      </c>
      <c r="E146" s="245" t="s">
        <v>12699</v>
      </c>
      <c r="F146" s="246" t="s">
        <v>1216</v>
      </c>
      <c r="G146" s="127" t="s">
        <v>1217</v>
      </c>
      <c r="H146" s="303" t="s">
        <v>1218</v>
      </c>
      <c r="I146" s="127" t="s">
        <v>19089</v>
      </c>
    </row>
    <row r="147" spans="1:9" ht="42">
      <c r="A147" s="127" t="str">
        <f t="shared" si="6"/>
        <v>DeclarationB79</v>
      </c>
      <c r="B147" s="127" t="s">
        <v>1008</v>
      </c>
      <c r="C147" s="127" t="s">
        <v>1219</v>
      </c>
      <c r="D147" s="127" t="s">
        <v>1220</v>
      </c>
      <c r="E147" s="249" t="s">
        <v>1221</v>
      </c>
      <c r="F147" s="291" t="s">
        <v>1222</v>
      </c>
      <c r="G147" s="127" t="s">
        <v>1223</v>
      </c>
      <c r="H147" s="297" t="s">
        <v>1224</v>
      </c>
      <c r="I147" s="127" t="s">
        <v>19094</v>
      </c>
    </row>
    <row r="148" spans="1:9" ht="42">
      <c r="A148" s="127" t="str">
        <f t="shared" si="6"/>
        <v>DeclarationB81</v>
      </c>
      <c r="B148" s="127" t="s">
        <v>1008</v>
      </c>
      <c r="C148" s="127" t="s">
        <v>1225</v>
      </c>
      <c r="D148" s="127" t="s">
        <v>1226</v>
      </c>
      <c r="E148" s="245" t="s">
        <v>12700</v>
      </c>
      <c r="F148" s="246" t="s">
        <v>1227</v>
      </c>
      <c r="G148" s="127" t="s">
        <v>1228</v>
      </c>
      <c r="H148" s="297" t="s">
        <v>1229</v>
      </c>
      <c r="I148" s="127" t="s">
        <v>19093</v>
      </c>
    </row>
    <row r="149" spans="1:9" ht="27">
      <c r="A149" s="127" t="str">
        <f t="shared" si="6"/>
        <v>DeclarationB83</v>
      </c>
      <c r="B149" s="127" t="s">
        <v>1008</v>
      </c>
      <c r="C149" s="127" t="s">
        <v>1230</v>
      </c>
      <c r="D149" s="127" t="s">
        <v>1231</v>
      </c>
      <c r="E149" s="245" t="s">
        <v>1232</v>
      </c>
      <c r="F149" s="246" t="s">
        <v>1233</v>
      </c>
      <c r="G149" s="127" t="s">
        <v>1234</v>
      </c>
      <c r="H149" s="303" t="s">
        <v>1235</v>
      </c>
      <c r="I149" s="127" t="s">
        <v>19092</v>
      </c>
    </row>
    <row r="150" spans="1:9">
      <c r="A150" s="127" t="str">
        <f t="shared" si="6"/>
        <v>DeclarationD25</v>
      </c>
      <c r="B150" s="127" t="s">
        <v>1008</v>
      </c>
      <c r="C150" s="127" t="s">
        <v>1236</v>
      </c>
      <c r="D150" s="127" t="s">
        <v>1237</v>
      </c>
      <c r="E150" s="245" t="s">
        <v>1238</v>
      </c>
      <c r="F150" s="246" t="s">
        <v>1238</v>
      </c>
      <c r="G150" s="127" t="s">
        <v>1239</v>
      </c>
      <c r="H150" s="297" t="s">
        <v>1240</v>
      </c>
      <c r="I150" s="127" t="s">
        <v>19102</v>
      </c>
    </row>
    <row r="151" spans="1:9">
      <c r="A151" s="127" t="str">
        <f t="shared" si="6"/>
        <v>DeclarationB68</v>
      </c>
      <c r="B151" s="127" t="s">
        <v>1008</v>
      </c>
      <c r="C151" s="127" t="s">
        <v>1241</v>
      </c>
      <c r="D151" s="127" t="s">
        <v>1242</v>
      </c>
      <c r="E151" s="245" t="s">
        <v>1243</v>
      </c>
      <c r="F151" s="246" t="s">
        <v>1244</v>
      </c>
      <c r="G151" s="127" t="s">
        <v>1245</v>
      </c>
      <c r="H151" s="297" t="s">
        <v>1242</v>
      </c>
      <c r="I151" s="127" t="s">
        <v>19103</v>
      </c>
    </row>
    <row r="152" spans="1:9">
      <c r="A152" s="127" t="str">
        <f t="shared" si="6"/>
        <v>DeclarationG25</v>
      </c>
      <c r="B152" s="127" t="s">
        <v>1008</v>
      </c>
      <c r="C152" s="127" t="s">
        <v>1246</v>
      </c>
      <c r="D152" s="127" t="s">
        <v>1247</v>
      </c>
      <c r="E152" s="245" t="s">
        <v>1248</v>
      </c>
      <c r="F152" s="246" t="s">
        <v>1249</v>
      </c>
      <c r="G152" s="127" t="s">
        <v>1250</v>
      </c>
      <c r="H152" s="297" t="s">
        <v>1251</v>
      </c>
      <c r="I152" s="189" t="s">
        <v>19104</v>
      </c>
    </row>
    <row r="153" spans="1:9">
      <c r="A153" s="127" t="str">
        <f t="shared" si="6"/>
        <v>DeclarationB26</v>
      </c>
      <c r="B153" s="127" t="s">
        <v>1008</v>
      </c>
      <c r="C153" s="127" t="s">
        <v>1252</v>
      </c>
      <c r="D153" s="127" t="s">
        <v>43</v>
      </c>
      <c r="E153" s="245" t="s">
        <v>1253</v>
      </c>
      <c r="F153" s="246" t="s">
        <v>1254</v>
      </c>
      <c r="G153" s="127" t="s">
        <v>1255</v>
      </c>
      <c r="H153" s="297" t="s">
        <v>43</v>
      </c>
      <c r="I153" s="189" t="s">
        <v>43</v>
      </c>
    </row>
    <row r="154" spans="1:9">
      <c r="A154" s="127" t="str">
        <f t="shared" si="6"/>
        <v>DeclarationB27</v>
      </c>
      <c r="B154" s="127" t="s">
        <v>1008</v>
      </c>
      <c r="C154" s="127" t="s">
        <v>1256</v>
      </c>
      <c r="D154" s="127" t="s">
        <v>44</v>
      </c>
      <c r="E154" s="245" t="s">
        <v>12673</v>
      </c>
      <c r="F154" s="267" t="s">
        <v>1257</v>
      </c>
      <c r="G154" t="s">
        <v>12672</v>
      </c>
      <c r="H154" s="297" t="s">
        <v>44</v>
      </c>
      <c r="I154" s="189" t="s">
        <v>19105</v>
      </c>
    </row>
    <row r="155" spans="1:9">
      <c r="A155" s="127" t="str">
        <f t="shared" si="6"/>
        <v>DeclarationB28</v>
      </c>
      <c r="B155" s="127" t="s">
        <v>1008</v>
      </c>
      <c r="C155" s="127" t="s">
        <v>1258</v>
      </c>
      <c r="G155"/>
      <c r="H155" s="297"/>
    </row>
    <row r="156" spans="1:9">
      <c r="A156" s="127" t="str">
        <f t="shared" si="6"/>
        <v>DeclarationB29</v>
      </c>
      <c r="B156" s="127" t="s">
        <v>1008</v>
      </c>
      <c r="C156" s="127" t="s">
        <v>1259</v>
      </c>
      <c r="G156"/>
      <c r="H156" s="297"/>
    </row>
    <row r="157" spans="1:9">
      <c r="A157" s="127" t="str">
        <f t="shared" si="6"/>
        <v>DeclarationB32</v>
      </c>
      <c r="B157" s="127" t="s">
        <v>1008</v>
      </c>
      <c r="C157" s="127" t="s">
        <v>1260</v>
      </c>
      <c r="D157" s="127" t="s">
        <v>43</v>
      </c>
      <c r="E157" s="245" t="s">
        <v>1253</v>
      </c>
      <c r="F157" s="246" t="s">
        <v>1254</v>
      </c>
      <c r="G157" s="127" t="s">
        <v>1255</v>
      </c>
      <c r="H157" s="297" t="s">
        <v>43</v>
      </c>
      <c r="I157" s="189" t="s">
        <v>43</v>
      </c>
    </row>
    <row r="158" spans="1:9">
      <c r="A158" s="127" t="str">
        <f t="shared" si="6"/>
        <v>DeclarationB33</v>
      </c>
      <c r="B158" s="127" t="s">
        <v>1008</v>
      </c>
      <c r="C158" s="127" t="s">
        <v>1261</v>
      </c>
      <c r="D158" s="127" t="s">
        <v>44</v>
      </c>
      <c r="E158" s="245" t="s">
        <v>12673</v>
      </c>
      <c r="F158" s="267" t="s">
        <v>1257</v>
      </c>
      <c r="G158" t="s">
        <v>12672</v>
      </c>
      <c r="H158" s="297" t="s">
        <v>44</v>
      </c>
      <c r="I158" s="189" t="s">
        <v>19105</v>
      </c>
    </row>
    <row r="159" spans="1:9">
      <c r="A159" s="127" t="str">
        <f t="shared" si="6"/>
        <v>DeclarationB34</v>
      </c>
      <c r="B159" s="127" t="s">
        <v>1008</v>
      </c>
      <c r="C159" s="127" t="s">
        <v>1262</v>
      </c>
      <c r="G159"/>
      <c r="H159" s="297"/>
    </row>
    <row r="160" spans="1:9">
      <c r="A160" s="127" t="str">
        <f t="shared" si="6"/>
        <v>DeclarationB35</v>
      </c>
      <c r="B160" s="127" t="s">
        <v>1008</v>
      </c>
      <c r="C160" s="127" t="s">
        <v>1263</v>
      </c>
      <c r="G160"/>
      <c r="H160" s="297"/>
    </row>
    <row r="161" spans="1:9">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c r="A162" s="127" t="str">
        <f t="shared" si="7"/>
        <v>DeclarationB39</v>
      </c>
      <c r="B162" s="127" t="s">
        <v>1008</v>
      </c>
      <c r="C162" s="127" t="s">
        <v>1265</v>
      </c>
      <c r="D162" s="127" t="s">
        <v>44</v>
      </c>
      <c r="E162" s="245" t="s">
        <v>12673</v>
      </c>
      <c r="F162" s="267" t="s">
        <v>1257</v>
      </c>
      <c r="G162" t="s">
        <v>12672</v>
      </c>
      <c r="H162" s="297" t="s">
        <v>44</v>
      </c>
      <c r="I162" s="189" t="s">
        <v>19105</v>
      </c>
    </row>
    <row r="163" spans="1:9">
      <c r="A163" s="127" t="str">
        <f t="shared" si="7"/>
        <v>DeclarationB40</v>
      </c>
      <c r="B163" s="127" t="s">
        <v>1008</v>
      </c>
      <c r="C163" s="127" t="s">
        <v>1266</v>
      </c>
      <c r="G163"/>
      <c r="H163" s="297"/>
    </row>
    <row r="164" spans="1:9">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c r="A166" s="127" t="str">
        <f t="shared" si="6"/>
        <v>DeclarationB86</v>
      </c>
      <c r="B166" s="127" t="s">
        <v>1008</v>
      </c>
      <c r="C166" s="127" t="s">
        <v>1274</v>
      </c>
      <c r="D166" s="127" t="s">
        <v>25</v>
      </c>
      <c r="E166" s="245" t="s">
        <v>1275</v>
      </c>
      <c r="F166" s="246" t="s">
        <v>1276</v>
      </c>
      <c r="G166" s="127" t="s">
        <v>1277</v>
      </c>
      <c r="H166" s="297" t="s">
        <v>1278</v>
      </c>
      <c r="I166" s="189" t="s">
        <v>19107</v>
      </c>
    </row>
    <row r="167" spans="1:9">
      <c r="A167" s="127" t="str">
        <f t="shared" si="6"/>
        <v>DeclarationB87</v>
      </c>
      <c r="B167" s="127" t="s">
        <v>1008</v>
      </c>
      <c r="C167" s="127" t="s">
        <v>1279</v>
      </c>
      <c r="D167" s="127" t="s">
        <v>22</v>
      </c>
      <c r="E167" s="245" t="s">
        <v>1280</v>
      </c>
      <c r="F167" s="246" t="s">
        <v>1281</v>
      </c>
      <c r="G167" s="127" t="s">
        <v>1282</v>
      </c>
      <c r="H167" s="297" t="s">
        <v>22</v>
      </c>
      <c r="I167" s="189" t="s">
        <v>19108</v>
      </c>
    </row>
    <row r="168" spans="1:9">
      <c r="A168" s="127" t="str">
        <f t="shared" si="6"/>
        <v>DeclarationB88</v>
      </c>
      <c r="B168" s="127" t="s">
        <v>1008</v>
      </c>
      <c r="C168" s="127" t="s">
        <v>1283</v>
      </c>
      <c r="D168" s="127" t="s">
        <v>26</v>
      </c>
      <c r="E168" s="245" t="s">
        <v>1284</v>
      </c>
      <c r="F168" s="246" t="s">
        <v>1285</v>
      </c>
      <c r="G168" s="127" t="s">
        <v>1286</v>
      </c>
      <c r="H168" s="297" t="s">
        <v>1287</v>
      </c>
      <c r="I168" s="189" t="s">
        <v>19109</v>
      </c>
    </row>
    <row r="169" spans="1:9" ht="13.5">
      <c r="A169" s="127" t="str">
        <f t="shared" si="6"/>
        <v>DeclarationB89</v>
      </c>
      <c r="B169" s="127" t="s">
        <v>1008</v>
      </c>
      <c r="C169" s="127" t="s">
        <v>1288</v>
      </c>
      <c r="D169" s="268">
        <v>1</v>
      </c>
      <c r="E169" s="268">
        <v>1</v>
      </c>
      <c r="F169" s="269">
        <v>1</v>
      </c>
      <c r="G169" s="268">
        <v>1</v>
      </c>
      <c r="H169" s="297" t="s">
        <v>1289</v>
      </c>
      <c r="I169" s="313">
        <v>1</v>
      </c>
    </row>
    <row r="170" spans="1:9">
      <c r="A170" s="127" t="str">
        <f t="shared" si="6"/>
        <v>DeclarationB90</v>
      </c>
      <c r="B170" s="127" t="s">
        <v>1008</v>
      </c>
      <c r="C170" s="127" t="s">
        <v>1290</v>
      </c>
      <c r="D170" s="270" t="s">
        <v>29</v>
      </c>
      <c r="E170" s="271" t="s">
        <v>1291</v>
      </c>
      <c r="F170" s="295" t="s">
        <v>1292</v>
      </c>
      <c r="G170" s="272" t="s">
        <v>1293</v>
      </c>
      <c r="H170" s="299" t="s">
        <v>1294</v>
      </c>
      <c r="I170" s="189" t="s">
        <v>19110</v>
      </c>
    </row>
    <row r="171" spans="1:9">
      <c r="A171" s="127" t="str">
        <f t="shared" si="6"/>
        <v>DeclarationB91</v>
      </c>
      <c r="B171" s="127" t="s">
        <v>1008</v>
      </c>
      <c r="C171" s="127" t="s">
        <v>1295</v>
      </c>
      <c r="D171" s="270" t="s">
        <v>30</v>
      </c>
      <c r="E171" s="271" t="s">
        <v>1296</v>
      </c>
      <c r="F171" s="295" t="s">
        <v>1297</v>
      </c>
      <c r="G171" s="272" t="s">
        <v>1298</v>
      </c>
      <c r="H171" s="299" t="s">
        <v>1299</v>
      </c>
      <c r="I171" s="189" t="s">
        <v>19111</v>
      </c>
    </row>
    <row r="172" spans="1:9">
      <c r="A172" s="127" t="str">
        <f t="shared" si="6"/>
        <v>DeclarationB92</v>
      </c>
      <c r="B172" s="127" t="s">
        <v>1008</v>
      </c>
      <c r="C172" s="127" t="s">
        <v>1300</v>
      </c>
      <c r="D172" s="270" t="s">
        <v>31</v>
      </c>
      <c r="E172" s="271" t="s">
        <v>1301</v>
      </c>
      <c r="F172" s="295" t="s">
        <v>1302</v>
      </c>
      <c r="G172" s="272" t="s">
        <v>1303</v>
      </c>
      <c r="H172" s="299" t="s">
        <v>1304</v>
      </c>
      <c r="I172" s="189" t="s">
        <v>19112</v>
      </c>
    </row>
    <row r="173" spans="1:9">
      <c r="A173" s="127" t="str">
        <f t="shared" si="6"/>
        <v>DeclarationB93</v>
      </c>
      <c r="B173" s="127" t="s">
        <v>1008</v>
      </c>
      <c r="C173" s="127" t="s">
        <v>1305</v>
      </c>
      <c r="D173" s="270" t="s">
        <v>32</v>
      </c>
      <c r="E173" s="271" t="s">
        <v>1306</v>
      </c>
      <c r="F173" s="295" t="s">
        <v>1307</v>
      </c>
      <c r="G173" s="272" t="s">
        <v>1308</v>
      </c>
      <c r="H173" s="299" t="s">
        <v>1309</v>
      </c>
      <c r="I173" s="189" t="s">
        <v>19113</v>
      </c>
    </row>
    <row r="174" spans="1:9">
      <c r="A174" s="127" t="str">
        <f t="shared" si="6"/>
        <v>DeclarationB94</v>
      </c>
      <c r="B174" s="127" t="s">
        <v>1008</v>
      </c>
      <c r="C174" s="127" t="s">
        <v>1310</v>
      </c>
      <c r="D174" s="127" t="s">
        <v>33</v>
      </c>
      <c r="E174" s="245" t="s">
        <v>1311</v>
      </c>
      <c r="F174" s="246" t="s">
        <v>1312</v>
      </c>
      <c r="G174" s="127" t="s">
        <v>1313</v>
      </c>
      <c r="H174" s="297" t="s">
        <v>1314</v>
      </c>
      <c r="I174" s="189" t="s">
        <v>19114</v>
      </c>
    </row>
    <row r="175" spans="1:9" ht="27">
      <c r="A175" s="127" t="str">
        <f t="shared" si="6"/>
        <v>DeclarationB95</v>
      </c>
      <c r="B175" s="127" t="s">
        <v>1008</v>
      </c>
      <c r="C175" s="127" t="s">
        <v>1315</v>
      </c>
      <c r="D175" s="273" t="s">
        <v>1316</v>
      </c>
      <c r="E175" s="274" t="s">
        <v>1317</v>
      </c>
      <c r="F175" s="291" t="s">
        <v>1318</v>
      </c>
      <c r="G175" s="275" t="s">
        <v>1319</v>
      </c>
      <c r="H175" s="297" t="s">
        <v>1320</v>
      </c>
      <c r="I175" s="127" t="s">
        <v>19116</v>
      </c>
    </row>
    <row r="176" spans="1:9" ht="27">
      <c r="A176" s="127" t="str">
        <f t="shared" si="6"/>
        <v>DeclarationB96</v>
      </c>
      <c r="B176" s="127" t="s">
        <v>1008</v>
      </c>
      <c r="C176" s="127" t="s">
        <v>1321</v>
      </c>
      <c r="D176" s="273" t="s">
        <v>1322</v>
      </c>
      <c r="E176" s="265" t="s">
        <v>1323</v>
      </c>
      <c r="F176" s="291" t="s">
        <v>1324</v>
      </c>
      <c r="G176" s="276" t="s">
        <v>1325</v>
      </c>
      <c r="H176" s="297" t="s">
        <v>1326</v>
      </c>
      <c r="I176" s="127" t="s">
        <v>19115</v>
      </c>
    </row>
    <row r="177" spans="1:9">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7">
      <c r="A179" s="127" t="str">
        <f t="shared" si="8"/>
        <v>Smelter Look-upA4</v>
      </c>
      <c r="B179" s="127" t="s">
        <v>1329</v>
      </c>
      <c r="C179" s="127" t="s">
        <v>1335</v>
      </c>
      <c r="D179" s="127" t="s">
        <v>1336</v>
      </c>
      <c r="E179" s="278"/>
      <c r="F179" s="246" t="s">
        <v>1337</v>
      </c>
      <c r="G179" s="127" t="s">
        <v>1338</v>
      </c>
      <c r="H179" s="297" t="s">
        <v>1339</v>
      </c>
      <c r="I179" s="189" t="s">
        <v>19118</v>
      </c>
    </row>
    <row r="180" spans="1:9" ht="27">
      <c r="A180" s="127" t="str">
        <f t="shared" si="8"/>
        <v>Smelter Look-upB4</v>
      </c>
      <c r="B180" s="127" t="s">
        <v>1329</v>
      </c>
      <c r="C180" s="127" t="s">
        <v>785</v>
      </c>
      <c r="D180" s="127" t="s">
        <v>1340</v>
      </c>
      <c r="E180" s="294" t="s">
        <v>1341</v>
      </c>
      <c r="F180" s="291" t="s">
        <v>1342</v>
      </c>
      <c r="G180" s="127" t="s">
        <v>1343</v>
      </c>
      <c r="H180" s="297" t="s">
        <v>1344</v>
      </c>
      <c r="I180" s="189" t="s">
        <v>19119</v>
      </c>
    </row>
    <row r="181" spans="1:9" ht="27">
      <c r="A181" s="127" t="str">
        <f t="shared" si="8"/>
        <v>Smelter Look-up</v>
      </c>
      <c r="B181" s="127" t="s">
        <v>1329</v>
      </c>
      <c r="D181" s="127" t="s">
        <v>1345</v>
      </c>
      <c r="E181" s="278"/>
      <c r="F181" s="246" t="s">
        <v>1346</v>
      </c>
      <c r="G181" s="127" t="s">
        <v>1347</v>
      </c>
      <c r="H181" s="297" t="s">
        <v>1348</v>
      </c>
      <c r="I181" s="189" t="s">
        <v>19120</v>
      </c>
    </row>
    <row r="182" spans="1:9" ht="27">
      <c r="A182" s="127" t="str">
        <f t="shared" si="8"/>
        <v>Smelter Look-upC4</v>
      </c>
      <c r="B182" s="127" t="s">
        <v>1329</v>
      </c>
      <c r="C182" s="127" t="s">
        <v>900</v>
      </c>
      <c r="D182" s="127" t="s">
        <v>1349</v>
      </c>
      <c r="E182" s="278" t="s">
        <v>1350</v>
      </c>
      <c r="F182" s="246" t="s">
        <v>1351</v>
      </c>
      <c r="G182" s="127" t="s">
        <v>1352</v>
      </c>
      <c r="H182" s="297" t="s">
        <v>1353</v>
      </c>
      <c r="I182" s="189" t="s">
        <v>19121</v>
      </c>
    </row>
    <row r="183" spans="1:9" ht="27">
      <c r="A183" s="127" t="str">
        <f t="shared" si="8"/>
        <v>Smelter Look-upD4</v>
      </c>
      <c r="B183" s="127" t="s">
        <v>1329</v>
      </c>
      <c r="C183" s="127" t="s">
        <v>1354</v>
      </c>
      <c r="D183" s="127" t="s">
        <v>1355</v>
      </c>
      <c r="E183" s="278"/>
      <c r="F183" s="246" t="s">
        <v>1356</v>
      </c>
      <c r="G183" s="127" t="s">
        <v>1357</v>
      </c>
      <c r="H183" s="297" t="s">
        <v>1358</v>
      </c>
      <c r="I183" s="189" t="s">
        <v>19122</v>
      </c>
    </row>
    <row r="184" spans="1:9" ht="27">
      <c r="A184" s="127" t="str">
        <f t="shared" si="8"/>
        <v>Smelter Look-upE4</v>
      </c>
      <c r="B184" s="127" t="s">
        <v>1329</v>
      </c>
      <c r="C184" s="127" t="s">
        <v>1359</v>
      </c>
      <c r="D184" s="127" t="s">
        <v>1360</v>
      </c>
      <c r="E184" s="294" t="s">
        <v>1361</v>
      </c>
      <c r="F184" s="291" t="s">
        <v>1362</v>
      </c>
      <c r="G184" s="127" t="s">
        <v>1363</v>
      </c>
      <c r="H184" s="297" t="s">
        <v>1364</v>
      </c>
      <c r="I184" s="189" t="s">
        <v>19123</v>
      </c>
    </row>
    <row r="185" spans="1:9" ht="27">
      <c r="A185" s="127" t="str">
        <f t="shared" si="8"/>
        <v>Smelter Look-upF4</v>
      </c>
      <c r="B185" s="127" t="s">
        <v>1329</v>
      </c>
      <c r="C185" s="127" t="s">
        <v>1365</v>
      </c>
      <c r="D185" s="127" t="s">
        <v>1366</v>
      </c>
      <c r="E185" s="245" t="s">
        <v>1367</v>
      </c>
      <c r="F185" s="246" t="s">
        <v>1368</v>
      </c>
      <c r="G185" s="127" t="s">
        <v>1369</v>
      </c>
      <c r="H185" s="297" t="s">
        <v>1370</v>
      </c>
      <c r="I185" s="189" t="s">
        <v>19124</v>
      </c>
    </row>
    <row r="186" spans="1:9" ht="27">
      <c r="A186" s="127" t="str">
        <f t="shared" si="8"/>
        <v>Smelter Look-upG4</v>
      </c>
      <c r="B186" s="127" t="s">
        <v>1329</v>
      </c>
      <c r="C186" s="127" t="s">
        <v>1371</v>
      </c>
      <c r="D186" s="127" t="s">
        <v>1372</v>
      </c>
      <c r="E186" s="245" t="s">
        <v>1373</v>
      </c>
      <c r="F186" s="246" t="s">
        <v>1374</v>
      </c>
      <c r="G186" s="127" t="s">
        <v>1375</v>
      </c>
      <c r="H186" s="297" t="s">
        <v>1376</v>
      </c>
      <c r="I186" s="189" t="s">
        <v>19125</v>
      </c>
    </row>
    <row r="187" spans="1:9" ht="27">
      <c r="A187" s="127" t="str">
        <f t="shared" si="8"/>
        <v>Smelter Look-upH4</v>
      </c>
      <c r="B187" s="127" t="s">
        <v>1329</v>
      </c>
      <c r="C187" s="127" t="s">
        <v>1377</v>
      </c>
      <c r="D187" s="127" t="s">
        <v>1378</v>
      </c>
      <c r="E187" s="245" t="s">
        <v>1379</v>
      </c>
      <c r="F187" s="246" t="s">
        <v>1380</v>
      </c>
      <c r="G187" s="127" t="s">
        <v>1381</v>
      </c>
      <c r="H187" s="297" t="s">
        <v>1382</v>
      </c>
      <c r="I187" s="189" t="s">
        <v>19126</v>
      </c>
    </row>
    <row r="188" spans="1:9" ht="27">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6">
      <c r="A192" s="127" t="str">
        <f t="shared" si="8"/>
        <v>Smelter ListD4</v>
      </c>
      <c r="B192" s="127" t="s">
        <v>1389</v>
      </c>
      <c r="C192" s="127" t="s">
        <v>1354</v>
      </c>
      <c r="D192" s="279" t="s">
        <v>1400</v>
      </c>
      <c r="E192" s="294" t="s">
        <v>1401</v>
      </c>
      <c r="F192" s="291" t="s">
        <v>1402</v>
      </c>
      <c r="G192" s="279" t="s">
        <v>1403</v>
      </c>
      <c r="H192" s="297" t="s">
        <v>1404</v>
      </c>
      <c r="I192" s="189" t="s">
        <v>19130</v>
      </c>
    </row>
    <row r="193" spans="1:9" ht="15.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
      <c r="A200" s="127" t="str">
        <f t="shared" si="8"/>
        <v>Smelter ListN4</v>
      </c>
      <c r="B200" s="127" t="s">
        <v>1389</v>
      </c>
      <c r="C200" s="127" t="s">
        <v>1429</v>
      </c>
      <c r="D200" s="127" t="s">
        <v>1430</v>
      </c>
      <c r="E200" s="245" t="s">
        <v>1431</v>
      </c>
      <c r="F200" s="246" t="s">
        <v>1432</v>
      </c>
      <c r="G200" s="127" t="s">
        <v>1433</v>
      </c>
      <c r="H200" s="297" t="s">
        <v>1434</v>
      </c>
      <c r="I200" s="127" t="s">
        <v>19135</v>
      </c>
    </row>
    <row r="201" spans="1:9" ht="28">
      <c r="A201" s="127" t="str">
        <f t="shared" si="8"/>
        <v>Smelter ListO4</v>
      </c>
      <c r="B201" s="127" t="s">
        <v>1389</v>
      </c>
      <c r="C201" s="127" t="s">
        <v>1435</v>
      </c>
      <c r="D201" s="127" t="s">
        <v>1436</v>
      </c>
      <c r="E201" s="245" t="s">
        <v>1437</v>
      </c>
      <c r="F201" s="246" t="s">
        <v>1438</v>
      </c>
      <c r="G201" s="127" t="s">
        <v>1439</v>
      </c>
      <c r="H201" s="297" t="s">
        <v>1440</v>
      </c>
      <c r="I201" s="127" t="s">
        <v>19136</v>
      </c>
    </row>
    <row r="202" spans="1:9" ht="27">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7">
      <c r="A204" s="127" t="str">
        <f t="shared" si="8"/>
        <v>Smelter ListJ2</v>
      </c>
      <c r="B204" s="127" t="s">
        <v>1389</v>
      </c>
      <c r="C204" s="127" t="s">
        <v>1448</v>
      </c>
      <c r="D204" s="127" t="s">
        <v>1449</v>
      </c>
      <c r="E204" s="245" t="s">
        <v>1450</v>
      </c>
      <c r="F204" s="246" t="s">
        <v>1451</v>
      </c>
      <c r="G204" s="127" t="s">
        <v>1452</v>
      </c>
      <c r="H204" s="297" t="s">
        <v>1453</v>
      </c>
      <c r="I204" s="127" t="s">
        <v>19138</v>
      </c>
    </row>
    <row r="205" spans="1:9" ht="26">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c r="A209" s="127" t="str">
        <f t="shared" si="8"/>
        <v>Smelter ListAH5</v>
      </c>
      <c r="B209" s="127" t="s">
        <v>1389</v>
      </c>
      <c r="C209" s="127" t="s">
        <v>1469</v>
      </c>
      <c r="D209" s="127" t="s">
        <v>25</v>
      </c>
      <c r="E209" s="245" t="s">
        <v>1275</v>
      </c>
      <c r="F209" s="246" t="s">
        <v>1276</v>
      </c>
      <c r="G209" s="127" t="s">
        <v>1277</v>
      </c>
      <c r="H209" s="297" t="s">
        <v>1278</v>
      </c>
      <c r="I209" s="127" t="s">
        <v>19107</v>
      </c>
    </row>
    <row r="210" spans="1:9">
      <c r="A210" s="127" t="str">
        <f t="shared" si="8"/>
        <v>Smelter ListAH6</v>
      </c>
      <c r="B210" s="127" t="s">
        <v>1389</v>
      </c>
      <c r="C210" s="127" t="s">
        <v>1470</v>
      </c>
      <c r="D210" s="127" t="s">
        <v>22</v>
      </c>
      <c r="E210" s="245" t="s">
        <v>1280</v>
      </c>
      <c r="F210" s="246" t="s">
        <v>1281</v>
      </c>
      <c r="G210" s="127" t="s">
        <v>1282</v>
      </c>
      <c r="H210" s="297" t="s">
        <v>22</v>
      </c>
      <c r="I210" s="127" t="s">
        <v>19108</v>
      </c>
    </row>
    <row r="211" spans="1:9">
      <c r="A211" s="127" t="str">
        <f t="shared" si="8"/>
        <v>Smelter ListAH7</v>
      </c>
      <c r="B211" s="127" t="s">
        <v>1389</v>
      </c>
      <c r="C211" s="127" t="s">
        <v>1471</v>
      </c>
      <c r="D211" s="127" t="s">
        <v>26</v>
      </c>
      <c r="E211" s="245" t="s">
        <v>1284</v>
      </c>
      <c r="F211" s="246" t="s">
        <v>1285</v>
      </c>
      <c r="G211" s="127" t="s">
        <v>1286</v>
      </c>
      <c r="H211" s="297" t="s">
        <v>1287</v>
      </c>
      <c r="I211" s="127" t="s">
        <v>19109</v>
      </c>
    </row>
    <row r="212" spans="1:9" ht="40.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7">
      <c r="A223" s="127" t="str">
        <f t="shared" si="8"/>
        <v>CheckerJ4</v>
      </c>
      <c r="B223" s="127" t="s">
        <v>1472</v>
      </c>
      <c r="C223" s="127" t="s">
        <v>1410</v>
      </c>
      <c r="D223" s="127" t="s">
        <v>1521</v>
      </c>
      <c r="E223" s="245" t="s">
        <v>1522</v>
      </c>
      <c r="F223" s="246" t="s">
        <v>1523</v>
      </c>
      <c r="G223" s="127" t="s">
        <v>1524</v>
      </c>
      <c r="H223" s="297" t="s">
        <v>1525</v>
      </c>
      <c r="I223" s="127" t="s">
        <v>19150</v>
      </c>
    </row>
    <row r="224" spans="1:9" ht="27">
      <c r="A224" s="127" t="str">
        <f t="shared" si="8"/>
        <v>CheckerJ5</v>
      </c>
      <c r="B224" s="127" t="s">
        <v>1472</v>
      </c>
      <c r="C224" s="127" t="s">
        <v>1526</v>
      </c>
      <c r="D224" s="127" t="s">
        <v>1527</v>
      </c>
      <c r="E224" s="245" t="s">
        <v>1528</v>
      </c>
      <c r="F224" s="246" t="s">
        <v>1529</v>
      </c>
      <c r="G224" s="127" t="s">
        <v>1530</v>
      </c>
      <c r="H224" s="297" t="s">
        <v>1531</v>
      </c>
      <c r="I224" s="127" t="s">
        <v>19151</v>
      </c>
    </row>
    <row r="225" spans="1:9" ht="27">
      <c r="A225" s="127" t="str">
        <f t="shared" si="8"/>
        <v>CheckerJ6</v>
      </c>
      <c r="B225" s="127" t="s">
        <v>1472</v>
      </c>
      <c r="C225" s="127" t="s">
        <v>1532</v>
      </c>
      <c r="D225" s="127" t="s">
        <v>1533</v>
      </c>
      <c r="E225" s="245" t="s">
        <v>1534</v>
      </c>
      <c r="F225" s="246" t="s">
        <v>1535</v>
      </c>
      <c r="G225" s="127" t="s">
        <v>1536</v>
      </c>
      <c r="H225" s="297" t="s">
        <v>1537</v>
      </c>
      <c r="I225" s="127" t="s">
        <v>19152</v>
      </c>
    </row>
    <row r="226" spans="1:9" ht="27">
      <c r="A226" s="127" t="str">
        <f t="shared" si="8"/>
        <v>CheckerJ7</v>
      </c>
      <c r="B226" s="127" t="s">
        <v>1472</v>
      </c>
      <c r="C226" s="127" t="s">
        <v>1538</v>
      </c>
      <c r="D226" s="127" t="s">
        <v>1539</v>
      </c>
      <c r="E226" s="245" t="s">
        <v>1540</v>
      </c>
      <c r="F226" s="246" t="s">
        <v>1541</v>
      </c>
      <c r="G226" s="127" t="s">
        <v>1542</v>
      </c>
      <c r="H226" s="297" t="s">
        <v>1543</v>
      </c>
      <c r="I226" s="127" t="s">
        <v>19153</v>
      </c>
    </row>
    <row r="227" spans="1:9" ht="28">
      <c r="A227" s="127" t="str">
        <f t="shared" si="8"/>
        <v>CheckerJ8</v>
      </c>
      <c r="B227" s="127" t="s">
        <v>1472</v>
      </c>
      <c r="C227" s="127" t="s">
        <v>1544</v>
      </c>
      <c r="D227" s="127" t="s">
        <v>1545</v>
      </c>
      <c r="E227" s="245" t="s">
        <v>1546</v>
      </c>
      <c r="F227" s="246" t="s">
        <v>1547</v>
      </c>
      <c r="G227" s="127" t="s">
        <v>1548</v>
      </c>
      <c r="H227" s="297" t="s">
        <v>1549</v>
      </c>
      <c r="I227" s="127" t="s">
        <v>19154</v>
      </c>
    </row>
    <row r="228" spans="1:9" ht="27">
      <c r="A228" s="127" t="str">
        <f t="shared" si="8"/>
        <v>CheckerJ9</v>
      </c>
      <c r="B228" s="127" t="s">
        <v>1472</v>
      </c>
      <c r="C228" s="127" t="s">
        <v>1550</v>
      </c>
      <c r="D228" s="127" t="s">
        <v>1551</v>
      </c>
      <c r="E228" s="245" t="s">
        <v>1552</v>
      </c>
      <c r="F228" s="246" t="s">
        <v>1553</v>
      </c>
      <c r="G228" s="127" t="s">
        <v>1554</v>
      </c>
      <c r="H228" s="297" t="s">
        <v>1555</v>
      </c>
      <c r="I228" s="127" t="s">
        <v>19155</v>
      </c>
    </row>
    <row r="229" spans="1:9" ht="40.5">
      <c r="A229" s="127" t="str">
        <f t="shared" si="8"/>
        <v>CheckerJ10</v>
      </c>
      <c r="B229" s="127" t="s">
        <v>1472</v>
      </c>
      <c r="C229" s="127" t="s">
        <v>1556</v>
      </c>
      <c r="D229" s="127" t="s">
        <v>1557</v>
      </c>
      <c r="E229" s="245" t="s">
        <v>1558</v>
      </c>
      <c r="F229" s="246" t="s">
        <v>1559</v>
      </c>
      <c r="G229" s="257" t="s">
        <v>1560</v>
      </c>
      <c r="H229" s="297" t="s">
        <v>1561</v>
      </c>
      <c r="I229" s="127" t="s">
        <v>19156</v>
      </c>
    </row>
    <row r="230" spans="1:9" ht="40.5">
      <c r="A230" s="127" t="str">
        <f t="shared" si="8"/>
        <v>CheckerJ11</v>
      </c>
      <c r="B230" s="127" t="s">
        <v>1472</v>
      </c>
      <c r="C230" s="127" t="s">
        <v>1562</v>
      </c>
      <c r="D230" s="127" t="s">
        <v>1563</v>
      </c>
      <c r="E230" s="245" t="s">
        <v>1564</v>
      </c>
      <c r="F230" s="246" t="s">
        <v>1565</v>
      </c>
      <c r="G230" s="257" t="s">
        <v>1566</v>
      </c>
      <c r="H230" s="297" t="s">
        <v>1567</v>
      </c>
      <c r="I230" s="127" t="s">
        <v>19157</v>
      </c>
    </row>
    <row r="231" spans="1:9" ht="40.5">
      <c r="A231" s="127" t="str">
        <f t="shared" si="8"/>
        <v>CheckerJ12</v>
      </c>
      <c r="B231" s="127" t="s">
        <v>1472</v>
      </c>
      <c r="C231" s="127" t="s">
        <v>1568</v>
      </c>
      <c r="D231" s="127" t="s">
        <v>1569</v>
      </c>
      <c r="E231" s="245" t="s">
        <v>1570</v>
      </c>
      <c r="F231" s="246" t="s">
        <v>1571</v>
      </c>
      <c r="G231" s="257" t="s">
        <v>1572</v>
      </c>
      <c r="H231" s="297" t="s">
        <v>1573</v>
      </c>
      <c r="I231" s="127" t="s">
        <v>19159</v>
      </c>
    </row>
    <row r="232" spans="1:9" ht="27">
      <c r="A232" s="127" t="str">
        <f t="shared" si="8"/>
        <v>CheckerJ13</v>
      </c>
      <c r="B232" s="127" t="s">
        <v>1472</v>
      </c>
      <c r="C232" s="127" t="s">
        <v>1574</v>
      </c>
      <c r="D232" s="127" t="s">
        <v>1575</v>
      </c>
      <c r="E232" s="245" t="s">
        <v>1576</v>
      </c>
      <c r="F232" s="246" t="s">
        <v>1577</v>
      </c>
      <c r="G232" s="127" t="s">
        <v>1578</v>
      </c>
      <c r="H232" s="297" t="s">
        <v>1579</v>
      </c>
      <c r="I232" s="127" t="s">
        <v>19158</v>
      </c>
    </row>
    <row r="233" spans="1:9" ht="29">
      <c r="A233" s="127" t="str">
        <f t="shared" si="8"/>
        <v>CheckerJ15</v>
      </c>
      <c r="B233" s="127" t="s">
        <v>1472</v>
      </c>
      <c r="C233" s="127" t="s">
        <v>1580</v>
      </c>
      <c r="D233" s="251" t="s">
        <v>1581</v>
      </c>
      <c r="E233" s="252" t="s">
        <v>1582</v>
      </c>
      <c r="F233" s="259" t="s">
        <v>1583</v>
      </c>
      <c r="G233" s="257" t="s">
        <v>1584</v>
      </c>
      <c r="H233" s="297" t="s">
        <v>1585</v>
      </c>
      <c r="I233" s="127" t="s">
        <v>19160</v>
      </c>
    </row>
    <row r="234" spans="1:9" ht="40.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4">
      <c r="A237" s="127" t="str">
        <f t="shared" si="8"/>
        <v>CheckerJ20</v>
      </c>
      <c r="B237" s="127" t="s">
        <v>1472</v>
      </c>
      <c r="C237" s="127" t="s">
        <v>1594</v>
      </c>
      <c r="D237" s="251" t="s">
        <v>1595</v>
      </c>
      <c r="E237" s="252" t="s">
        <v>1596</v>
      </c>
      <c r="F237" s="259" t="s">
        <v>1597</v>
      </c>
      <c r="G237" s="264" t="s">
        <v>1598</v>
      </c>
      <c r="H237" s="297" t="s">
        <v>1599</v>
      </c>
      <c r="I237" s="127" t="s">
        <v>19162</v>
      </c>
    </row>
    <row r="238" spans="1:9" ht="54">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4"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4">
      <c r="A242" s="127" t="str">
        <f t="shared" si="9"/>
        <v>CheckerJ28</v>
      </c>
      <c r="B242" s="127" t="s">
        <v>1472</v>
      </c>
      <c r="C242" s="127" t="s">
        <v>1618</v>
      </c>
      <c r="D242" s="251" t="s">
        <v>1619</v>
      </c>
      <c r="E242" s="252" t="s">
        <v>1620</v>
      </c>
      <c r="F242" s="259" t="s">
        <v>1621</v>
      </c>
      <c r="G242" s="257" t="s">
        <v>1622</v>
      </c>
      <c r="H242" s="297" t="s">
        <v>1623</v>
      </c>
      <c r="I242" s="127" t="s">
        <v>19165</v>
      </c>
    </row>
    <row r="243" spans="1:9" ht="54">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4">
      <c r="A250" s="127" t="str">
        <f t="shared" si="9"/>
        <v>CheckerJ38</v>
      </c>
      <c r="B250" s="127" t="s">
        <v>1472</v>
      </c>
      <c r="C250" s="127" t="s">
        <v>1644</v>
      </c>
      <c r="D250" s="127" t="s">
        <v>1645</v>
      </c>
      <c r="E250" s="245" t="s">
        <v>1646</v>
      </c>
      <c r="F250" s="246" t="s">
        <v>1647</v>
      </c>
      <c r="G250" s="257" t="s">
        <v>1648</v>
      </c>
      <c r="H250" s="297" t="s">
        <v>1649</v>
      </c>
      <c r="I250" s="127" t="s">
        <v>19171</v>
      </c>
    </row>
    <row r="251" spans="1:9" ht="54">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0.5">
      <c r="A254" s="127" t="str">
        <f t="shared" si="9"/>
        <v>CheckerJ43</v>
      </c>
      <c r="B254" s="127" t="s">
        <v>1472</v>
      </c>
      <c r="C254" s="127" t="s">
        <v>1657</v>
      </c>
      <c r="D254" s="251" t="s">
        <v>1658</v>
      </c>
      <c r="E254" s="252" t="s">
        <v>1659</v>
      </c>
      <c r="F254" s="259" t="s">
        <v>1660</v>
      </c>
      <c r="G254" s="264" t="s">
        <v>1661</v>
      </c>
      <c r="H254" s="297" t="s">
        <v>1662</v>
      </c>
      <c r="I254" s="127" t="s">
        <v>19174</v>
      </c>
    </row>
    <row r="255" spans="1:9" ht="40.5">
      <c r="A255" s="127" t="str">
        <f t="shared" si="9"/>
        <v>CheckerJ44</v>
      </c>
      <c r="B255" s="127" t="s">
        <v>1472</v>
      </c>
      <c r="C255" s="127" t="s">
        <v>1663</v>
      </c>
      <c r="D255" s="251" t="s">
        <v>1664</v>
      </c>
      <c r="E255" s="252" t="s">
        <v>1665</v>
      </c>
      <c r="F255" s="259" t="s">
        <v>1666</v>
      </c>
      <c r="G255" s="264" t="s">
        <v>1667</v>
      </c>
      <c r="H255" s="297" t="s">
        <v>1668</v>
      </c>
      <c r="I255" s="127" t="s">
        <v>19173</v>
      </c>
    </row>
    <row r="256" spans="1:9" ht="80.400000000000006"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00000000000006"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4">
      <c r="A258" s="127" t="str">
        <f t="shared" si="9"/>
        <v>CheckerJ49</v>
      </c>
      <c r="B258" s="127" t="s">
        <v>1472</v>
      </c>
      <c r="C258" s="127" t="s">
        <v>1698</v>
      </c>
      <c r="D258" s="251" t="s">
        <v>1682</v>
      </c>
      <c r="E258" s="252" t="s">
        <v>1683</v>
      </c>
      <c r="F258" s="259" t="s">
        <v>1684</v>
      </c>
      <c r="G258" s="282" t="s">
        <v>1685</v>
      </c>
      <c r="H258" s="297" t="s">
        <v>1686</v>
      </c>
      <c r="I258" s="127" t="s">
        <v>19177</v>
      </c>
    </row>
    <row r="259" spans="1:9" ht="54">
      <c r="A259" s="127" t="str">
        <f t="shared" si="9"/>
        <v>CheckerJ48</v>
      </c>
      <c r="B259" s="127" t="s">
        <v>1472</v>
      </c>
      <c r="C259" s="127" t="s">
        <v>1687</v>
      </c>
      <c r="D259" s="127" t="s">
        <v>1688</v>
      </c>
      <c r="E259" s="249" t="s">
        <v>1689</v>
      </c>
      <c r="F259" s="246" t="s">
        <v>1690</v>
      </c>
      <c r="G259" s="247" t="s">
        <v>1691</v>
      </c>
      <c r="H259" s="297" t="s">
        <v>1692</v>
      </c>
      <c r="I259" s="127" t="s">
        <v>19178</v>
      </c>
    </row>
    <row r="260" spans="1:9" ht="54">
      <c r="A260" s="127" t="str">
        <f>B260&amp;C260</f>
        <v>CheckerJ50</v>
      </c>
      <c r="B260" s="127" t="s">
        <v>1472</v>
      </c>
      <c r="C260" s="127" t="s">
        <v>1681</v>
      </c>
      <c r="D260" s="127" t="s">
        <v>1693</v>
      </c>
      <c r="E260" s="249" t="s">
        <v>1694</v>
      </c>
      <c r="F260" s="283" t="s">
        <v>1695</v>
      </c>
      <c r="G260" s="254" t="s">
        <v>1696</v>
      </c>
      <c r="H260" s="297" t="s">
        <v>1697</v>
      </c>
      <c r="I260" s="127" t="s">
        <v>19179</v>
      </c>
    </row>
    <row r="261" spans="1:9" ht="42">
      <c r="A261" s="127" t="str">
        <f t="shared" si="9"/>
        <v>CheckerJ54</v>
      </c>
      <c r="B261" s="127" t="s">
        <v>1472</v>
      </c>
      <c r="C261" s="127" t="s">
        <v>1675</v>
      </c>
      <c r="D261" s="251" t="s">
        <v>12675</v>
      </c>
      <c r="E261" s="252" t="s">
        <v>12676</v>
      </c>
      <c r="F261" s="259" t="s">
        <v>12677</v>
      </c>
      <c r="G261" s="282" t="s">
        <v>12678</v>
      </c>
      <c r="H261" s="297" t="s">
        <v>12679</v>
      </c>
      <c r="I261" s="127" t="s">
        <v>19180</v>
      </c>
    </row>
    <row r="262" spans="1:9" ht="42" hidden="1">
      <c r="A262" s="127" t="str">
        <f t="shared" si="9"/>
        <v>Checker</v>
      </c>
      <c r="B262" s="127" t="s">
        <v>1472</v>
      </c>
      <c r="D262" s="127" t="s">
        <v>1699</v>
      </c>
      <c r="E262" s="245" t="s">
        <v>1700</v>
      </c>
      <c r="F262" s="246" t="s">
        <v>1701</v>
      </c>
      <c r="G262" s="127" t="s">
        <v>1702</v>
      </c>
      <c r="H262" s="297" t="s">
        <v>1703</v>
      </c>
    </row>
    <row r="263" spans="1:9" ht="54"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0.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5"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0.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0.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0.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1"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7">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1">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c r="A287" s="127" t="s">
        <v>1247</v>
      </c>
      <c r="D287" s="127" t="s">
        <v>1766</v>
      </c>
      <c r="E287" s="245" t="s">
        <v>1767</v>
      </c>
      <c r="F287" s="246" t="s">
        <v>1768</v>
      </c>
      <c r="G287" s="128" t="s">
        <v>1769</v>
      </c>
      <c r="H287" s="297" t="s">
        <v>1770</v>
      </c>
    </row>
    <row r="288" spans="1:9" ht="67.5">
      <c r="A288" s="127" t="s">
        <v>1247</v>
      </c>
      <c r="D288" s="127" t="s">
        <v>1771</v>
      </c>
      <c r="E288" s="245" t="s">
        <v>1772</v>
      </c>
      <c r="F288" s="246" t="s">
        <v>1773</v>
      </c>
      <c r="G288" s="128" t="s">
        <v>1774</v>
      </c>
      <c r="H288" s="297" t="s">
        <v>1775</v>
      </c>
    </row>
    <row r="289" spans="1:8">
      <c r="A289" s="127" t="s">
        <v>1247</v>
      </c>
      <c r="D289" s="127" t="s">
        <v>1776</v>
      </c>
      <c r="E289" s="245" t="s">
        <v>1777</v>
      </c>
      <c r="F289" s="246" t="s">
        <v>1778</v>
      </c>
      <c r="G289" s="128" t="s">
        <v>1779</v>
      </c>
      <c r="H289" s="297" t="s">
        <v>1780</v>
      </c>
    </row>
    <row r="290" spans="1:8" ht="28">
      <c r="A290" s="127" t="s">
        <v>1247</v>
      </c>
      <c r="D290" s="127" t="s">
        <v>1781</v>
      </c>
      <c r="E290" s="245" t="s">
        <v>1782</v>
      </c>
      <c r="F290" s="246" t="s">
        <v>1783</v>
      </c>
      <c r="G290" s="128" t="s">
        <v>1784</v>
      </c>
      <c r="H290" s="297" t="s">
        <v>1785</v>
      </c>
    </row>
    <row r="291" spans="1:8" ht="54">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1F83FCB-0736-4A78-8402-90C17E489E40}"/>
    </customSheetView>
    <customSheetView guid="{C59130F4-2E03-5E48-94CE-6E4A0484DB9E}" showAutoFilter="1">
      <selection activeCell="E4" sqref="E4"/>
      <pageMargins left="0" right="0" top="0" bottom="0" header="0" footer="0"/>
      <pageSetup paperSize="9" orientation="portrait"/>
      <headerFooter alignWithMargins="0"/>
      <autoFilter ref="B1:N1" xr:uid="{DDCC83E7-064E-43CC-BAD8-6934F82B1F14}"/>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8" customWidth="1"/>
    <col min="2" max="2" width="57.07421875" style="58" customWidth="1"/>
    <col min="3" max="16384" width="8.6914062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3.5"/>
  <cols>
    <col min="2" max="2" width="27.3828125" customWidth="1"/>
    <col min="3" max="3" width="15.304687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5191C3B7-8E60-4BB8-AA2C-5217504651CB}"/>
    </customSheetView>
    <customSheetView guid="{C59130F4-2E03-5E48-94CE-6E4A0484DB9E}" showAutoFilter="1">
      <selection activeCell="C1" sqref="C1:D65536"/>
      <pageMargins left="0" right="0" top="0" bottom="0" header="0" footer="0"/>
      <pageSetup orientation="portrait"/>
      <headerFooter alignWithMargins="0"/>
      <autoFilter ref="B1:C1" xr:uid="{9D1880D1-A7A4-4CB7-8343-6AE1693A61C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Gavin Wu</cp:lastModifiedBy>
  <cp:revision/>
  <dcterms:created xsi:type="dcterms:W3CDTF">2010-06-21T21:00:23Z</dcterms:created>
  <dcterms:modified xsi:type="dcterms:W3CDTF">2024-04-26T17:16:16Z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